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926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<sst xmlns="http://schemas.openxmlformats.org/spreadsheetml/2006/main" count="29" uniqueCount="28">
  <si>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t / s</t>
  </si>
  <si>
    <t>V / m^3</t>
  </si>
  <si>
    <t>IV / m^3/s</t>
  </si>
  <si>
    <t>m</t>
  </si>
  <si>
    <t>r pipe</t>
  </si>
  <si>
    <t>IV smooth</t>
  </si>
  <si>
    <t>v / m/s</t>
  </si>
  <si>
    <t>v^2 / m^2/s^2</t>
  </si>
  <si>
    <t>Extrapolation</t>
  </si>
  <si>
    <t>Data from photographs</t>
  </si>
  <si>
    <t>hpex sm / m</t>
  </si>
  <si>
    <t>IV</t>
  </si>
  <si>
    <t>Volume flow</t>
  </si>
  <si>
    <t>v</t>
  </si>
  <si>
    <t>Speed of flow in pipe</t>
  </si>
  <si>
    <t>delta p</t>
  </si>
  <si>
    <t>Pressure difference between bottom of tank and pipe inlet</t>
  </si>
  <si>
    <t>r tank</t>
  </si>
  <si>
    <t>p_p ext / Pa</t>
  </si>
  <si>
    <t>p_t / Pa</t>
  </si>
  <si>
    <t>delta p / Pa</t>
  </si>
  <si>
    <t>h_p / m</t>
  </si>
  <si>
    <t>h_t / m</t>
  </si>
  <si>
    <t>h_t sm / m</t>
  </si>
  <si>
    <t>h_p ext / m</t>
  </si>
  <si>
    <t>h_p ext:</t>
  </si>
  <si>
    <t>Extrapolation of pressure to pipe inlet</t>
  </si>
  <si>
    <t>DISCHARGING WATER TANK: BERNOULLI EFFECT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</si>
</sst>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r &quot;#,##0_);\(&quot;Fr &quot;#,##0\)"/>
    <numFmt numFmtId="165" formatCode="&quot;Fr &quot;#,##0_);[Red]\(&quot;Fr &quot;#,##0\)"/>
    <numFmt numFmtId="166" formatCode="&quot;Fr &quot;#,##0.00_);\(&quot;Fr &quot;#,##0.00\)"/>
    <numFmt numFmtId="167" formatCode="&quot;Fr &quot;#,##0.00_);[Red]\(&quot;Fr &quot;#,##0.00\)"/>
    <numFmt numFmtId="168" formatCode="_(&quot;Fr &quot;* #,##0_);_(&quot;Fr &quot;* \(#,##0\);_(&quot;Fr &quot;* &quot;-&quot;_);_(@_)"/>
    <numFmt numFmtId="169" formatCode="_(&quot;Fr &quot;* #,##0.00_);_(&quot;Fr &quot;* \(#,##0.00\);_(&quot;Fr &quot;* &quot;-&quot;??_);_(@_)"/>
    <numFmt numFmtId="170" formatCode="0.000"/>
    <numFmt numFmtId="171" formatCode="0.0000"/>
    <numFmt numFmtId="172" formatCode="0.E+0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"/>
      <name val="Helv"/>
      <family val="0"/>
    </font>
    <font>
      <sz val="9"/>
      <name val="Helv"/>
      <family val="0"/>
    </font>
    <font>
      <sz val="10"/>
      <name val="Helv"/>
      <family val="0"/>
    </font>
    <font>
      <vertAlign val="superscript"/>
      <sz val="10"/>
      <name val="Helv"/>
      <family val="0"/>
    </font>
    <font>
      <b/>
      <sz val="10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170" fontId="5" fillId="0" borderId="0" xfId="0" applyNumberFormat="1" applyFont="1" applyAlignment="1">
      <alignment/>
    </xf>
    <xf numFmtId="11" fontId="5" fillId="0" borderId="0" xfId="0" applyNumberFormat="1" applyFont="1" applyAlignment="1">
      <alignment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0" fontId="5" fillId="0" borderId="0" xfId="0" applyNumberFormat="1" applyFont="1" applyAlignment="1">
      <alignment horizontal="center"/>
    </xf>
    <xf numFmtId="1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Bernoulli Effect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1"/>
          <c:w val="0.886"/>
          <c:h val="0.81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0.4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Sheet1!$M$14:$M$41</c:f>
              <c:numCache/>
            </c:numRef>
          </c:xVal>
          <c:yVal>
            <c:numRef>
              <c:f>Sheet1!$N$14:$N$41</c:f>
              <c:numCache/>
            </c:numRef>
          </c:yVal>
          <c:smooth val="0"/>
        </c:ser>
        <c:axId val="48932739"/>
        <c:axId val="37741468"/>
      </c:scatterChart>
      <c:valAx>
        <c:axId val="48932739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v^2 / m^2/s^2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37741468"/>
        <c:crosses val="autoZero"/>
        <c:crossBetween val="midCat"/>
        <c:dispUnits/>
      </c:valAx>
      <c:valAx>
        <c:axId val="37741468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delta p / 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8932739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4"/>
          <c:y val="0.76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266700</xdr:colOff>
      <xdr:row>8</xdr:row>
      <xdr:rowOff>0</xdr:rowOff>
    </xdr:from>
    <xdr:to>
      <xdr:col>19</xdr:col>
      <xdr:colOff>695325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10963275" y="1266825"/>
        <a:ext cx="46196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6"/>
  <sheetViews>
    <sheetView tabSelected="1" workbookViewId="0" topLeftCell="A1">
      <selection activeCell="A3" sqref="A3"/>
    </sheetView>
  </sheetViews>
  <sheetFormatPr defaultColWidth="11.00390625" defaultRowHeight="12"/>
  <cols>
    <col min="1" max="1" width="9.875" style="4" customWidth="1"/>
    <col min="2" max="7" width="9.875" style="2" customWidth="1"/>
    <col min="8" max="10" width="9.875" style="3" customWidth="1"/>
    <col min="11" max="12" width="9.875" style="4" customWidth="1"/>
    <col min="13" max="13" width="10.875" style="3" customWidth="1"/>
  </cols>
  <sheetData>
    <row r="2" ht="12.75">
      <c r="A2" s="1" t="s">
        <v>27</v>
      </c>
    </row>
    <row r="4" spans="2:6" ht="12.75">
      <c r="B4" s="2" t="s">
        <v>9</v>
      </c>
      <c r="E4" s="2" t="s">
        <v>25</v>
      </c>
      <c r="F4" s="2" t="s">
        <v>26</v>
      </c>
    </row>
    <row r="5" spans="2:6" ht="12.75">
      <c r="B5" s="2" t="s">
        <v>17</v>
      </c>
      <c r="C5" s="5">
        <v>0.0974</v>
      </c>
      <c r="D5" s="2" t="s">
        <v>3</v>
      </c>
      <c r="E5" s="2" t="s">
        <v>11</v>
      </c>
      <c r="F5" s="2" t="s">
        <v>12</v>
      </c>
    </row>
    <row r="6" spans="2:6" ht="12.75">
      <c r="B6" s="3" t="s">
        <v>4</v>
      </c>
      <c r="C6" s="3">
        <v>0.0039</v>
      </c>
      <c r="D6" s="4" t="s">
        <v>3</v>
      </c>
      <c r="E6" s="3" t="s">
        <v>13</v>
      </c>
      <c r="F6" s="4" t="s">
        <v>14</v>
      </c>
    </row>
    <row r="7" spans="2:6" ht="12.75">
      <c r="B7" s="2" t="s">
        <v>8</v>
      </c>
      <c r="C7" s="3">
        <f>1.04/0.92</f>
        <v>1.1304347826086956</v>
      </c>
      <c r="E7" s="3" t="s">
        <v>15</v>
      </c>
      <c r="F7" s="4" t="s">
        <v>16</v>
      </c>
    </row>
    <row r="9" spans="1:14" ht="12.75">
      <c r="A9" s="6" t="s">
        <v>0</v>
      </c>
      <c r="B9" s="7" t="s">
        <v>22</v>
      </c>
      <c r="C9" s="7" t="s">
        <v>23</v>
      </c>
      <c r="D9" s="7" t="s">
        <v>19</v>
      </c>
      <c r="E9" s="7" t="s">
        <v>21</v>
      </c>
      <c r="F9" s="7" t="s">
        <v>24</v>
      </c>
      <c r="G9" s="7" t="s">
        <v>10</v>
      </c>
      <c r="H9" s="7" t="s">
        <v>18</v>
      </c>
      <c r="I9" s="8" t="s">
        <v>1</v>
      </c>
      <c r="J9" s="8" t="s">
        <v>2</v>
      </c>
      <c r="K9" s="8" t="s">
        <v>5</v>
      </c>
      <c r="L9" s="6" t="s">
        <v>6</v>
      </c>
      <c r="M9" s="6" t="s">
        <v>7</v>
      </c>
      <c r="N9" s="8" t="s">
        <v>20</v>
      </c>
    </row>
    <row r="10" spans="8:14" ht="12.75">
      <c r="H10" s="2"/>
      <c r="K10" s="3"/>
      <c r="M10" s="4"/>
      <c r="N10" s="3"/>
    </row>
    <row r="11" spans="1:14" ht="12.75">
      <c r="A11" s="4">
        <v>0</v>
      </c>
      <c r="B11" s="2">
        <v>0.27738465896107223</v>
      </c>
      <c r="E11" s="2">
        <v>0.19854521567838684</v>
      </c>
      <c r="F11" s="2">
        <f aca="true" t="shared" si="0" ref="F11:F46">$C$7*E11</f>
        <v>0.2244424177233938</v>
      </c>
      <c r="H11" s="2"/>
      <c r="K11" s="3"/>
      <c r="M11" s="4"/>
      <c r="N11" s="3"/>
    </row>
    <row r="12" spans="1:14" ht="12.75">
      <c r="A12" s="4">
        <v>4</v>
      </c>
      <c r="B12" s="2">
        <v>0.27199334615205706</v>
      </c>
      <c r="E12" s="2">
        <v>0.19423107680895657</v>
      </c>
      <c r="F12" s="2">
        <f t="shared" si="0"/>
        <v>0.21956556508838568</v>
      </c>
      <c r="H12" s="2"/>
      <c r="K12" s="3"/>
      <c r="L12" s="3"/>
      <c r="M12" s="4"/>
      <c r="N12" s="3"/>
    </row>
    <row r="13" spans="1:14" ht="12.75">
      <c r="A13" s="4">
        <v>8</v>
      </c>
      <c r="B13" s="2">
        <v>0.26448309570258144</v>
      </c>
      <c r="E13" s="2">
        <v>0.18994455899160698</v>
      </c>
      <c r="F13" s="2">
        <f t="shared" si="0"/>
        <v>0.21471993625138178</v>
      </c>
      <c r="H13" s="2"/>
      <c r="K13" s="3"/>
      <c r="L13" s="3"/>
      <c r="M13" s="4"/>
      <c r="N13" s="3"/>
    </row>
    <row r="14" spans="1:14" ht="12.75">
      <c r="A14" s="4">
        <v>12</v>
      </c>
      <c r="B14" s="2">
        <v>0.25686428640257325</v>
      </c>
      <c r="C14" s="2">
        <f>(B12+2*B13+3*B14+2*B15+B16)/9</f>
        <v>0.25749438010477377</v>
      </c>
      <c r="D14" s="9">
        <f>1000*9.81*C14</f>
        <v>2526.0198688278306</v>
      </c>
      <c r="E14" s="2">
        <v>0.18452444250857788</v>
      </c>
      <c r="F14" s="2">
        <f t="shared" si="0"/>
        <v>0.208592848053175</v>
      </c>
      <c r="G14" s="2">
        <f>(F12+2*F13+3*F14+2*F15+F16)/9</f>
        <v>0.20941696497611492</v>
      </c>
      <c r="H14" s="9">
        <f>1000*9.81*G14</f>
        <v>2054.3804264156875</v>
      </c>
      <c r="I14" s="3">
        <f aca="true" t="shared" si="1" ref="I14:I43">3.1416*$C$5^2*C14</f>
        <v>0.007674260849981322</v>
      </c>
      <c r="K14" s="3"/>
      <c r="L14" s="3"/>
      <c r="N14" s="3"/>
    </row>
    <row r="15" spans="1:14" ht="12.75">
      <c r="A15" s="4">
        <v>16</v>
      </c>
      <c r="B15" s="2">
        <v>0.2504292418839546</v>
      </c>
      <c r="C15" s="2">
        <f aca="true" t="shared" si="2" ref="C15:C43">(B13+2*B14+3*B15+2*B16+B17)/9</f>
        <v>0.25101738484786074</v>
      </c>
      <c r="D15" s="9">
        <f aca="true" t="shared" si="3" ref="D15:D43">1000*9.81*C15</f>
        <v>2462.4805453575136</v>
      </c>
      <c r="E15" s="2">
        <v>0.18131784358850786</v>
      </c>
      <c r="F15" s="2">
        <f t="shared" si="0"/>
        <v>0.20496799710005234</v>
      </c>
      <c r="G15" s="2">
        <f aca="true" t="shared" si="4" ref="G15:G43">(F13+2*F14+3*F15+2*F16+F17)/9</f>
        <v>0.2046814896435881</v>
      </c>
      <c r="H15" s="9">
        <f aca="true" t="shared" si="5" ref="H15:H43">1000*9.81*G15</f>
        <v>2007.9254134035991</v>
      </c>
      <c r="I15" s="3">
        <f t="shared" si="1"/>
        <v>0.007481223040358381</v>
      </c>
      <c r="J15" s="3">
        <f>(I14-I16)/8</f>
        <v>4.6513852007408507E-05</v>
      </c>
      <c r="K15" s="3"/>
      <c r="L15" s="3"/>
      <c r="N15" s="3"/>
    </row>
    <row r="16" spans="1:14" ht="12.75">
      <c r="A16" s="4">
        <v>20</v>
      </c>
      <c r="B16" s="2">
        <v>0.24503854041011514</v>
      </c>
      <c r="C16" s="2">
        <f t="shared" si="2"/>
        <v>0.24500895046086274</v>
      </c>
      <c r="D16" s="9">
        <f t="shared" si="3"/>
        <v>2403.5378040210635</v>
      </c>
      <c r="E16" s="2">
        <v>0.17695201166107188</v>
      </c>
      <c r="F16" s="2">
        <f t="shared" si="0"/>
        <v>0.20003270883425517</v>
      </c>
      <c r="G16" s="2">
        <f t="shared" si="4"/>
        <v>0.20020673702099945</v>
      </c>
      <c r="H16" s="9">
        <f t="shared" si="5"/>
        <v>1964.0280901760045</v>
      </c>
      <c r="I16" s="3">
        <f t="shared" si="1"/>
        <v>0.007302150033922054</v>
      </c>
      <c r="J16" s="3">
        <f>-(I18-I14)/16</f>
        <v>4.430222065259035E-05</v>
      </c>
      <c r="K16" s="3"/>
      <c r="L16" s="3"/>
      <c r="N16" s="3"/>
    </row>
    <row r="17" spans="1:14" ht="12.75">
      <c r="A17" s="4">
        <v>24</v>
      </c>
      <c r="B17" s="2">
        <v>0.2395799886509245</v>
      </c>
      <c r="C17" s="2">
        <f t="shared" si="2"/>
        <v>0.23935631330594445</v>
      </c>
      <c r="D17" s="9">
        <f t="shared" si="3"/>
        <v>2348.085433531315</v>
      </c>
      <c r="E17" s="2">
        <v>0.17272855406598286</v>
      </c>
      <c r="F17" s="2">
        <f t="shared" si="0"/>
        <v>0.19525836546589365</v>
      </c>
      <c r="G17" s="2">
        <f t="shared" si="4"/>
        <v>0.19614766566479003</v>
      </c>
      <c r="H17" s="9">
        <f t="shared" si="5"/>
        <v>1924.2086001715902</v>
      </c>
      <c r="I17" s="3">
        <f t="shared" si="1"/>
        <v>0.007133681067727576</v>
      </c>
      <c r="J17" s="3">
        <f>-(I20-I14)/24</f>
        <v>4.3482028701217145E-05</v>
      </c>
      <c r="K17" s="3">
        <f>(J15+2*J16+3*J17+2*J18+J19)/9</f>
        <v>4.377963235031908E-05</v>
      </c>
      <c r="L17" s="3">
        <f aca="true" t="shared" si="6" ref="L17:L40">K17/(3.1416*$C$6^2)</f>
        <v>0.9162036294173208</v>
      </c>
      <c r="M17" s="3">
        <f aca="true" t="shared" si="7" ref="M17:M40">L17^2</f>
        <v>0.8394290905574713</v>
      </c>
      <c r="N17" s="3">
        <f>(D17-H17)</f>
        <v>423.87683335972497</v>
      </c>
    </row>
    <row r="18" spans="1:14" ht="12.75">
      <c r="A18" s="4">
        <v>28</v>
      </c>
      <c r="B18" s="2">
        <v>0.2330821854450879</v>
      </c>
      <c r="C18" s="2">
        <f t="shared" si="2"/>
        <v>0.23371083025219053</v>
      </c>
      <c r="D18" s="9">
        <f t="shared" si="3"/>
        <v>2292.703244773989</v>
      </c>
      <c r="E18" s="2">
        <v>0.17048036425102836</v>
      </c>
      <c r="F18" s="2">
        <f t="shared" si="0"/>
        <v>0.19271693350116248</v>
      </c>
      <c r="G18" s="2">
        <f t="shared" si="4"/>
        <v>0.19221124513179155</v>
      </c>
      <c r="H18" s="9">
        <f t="shared" si="5"/>
        <v>1885.592314742875</v>
      </c>
      <c r="I18" s="3">
        <f t="shared" si="1"/>
        <v>0.006965425319539876</v>
      </c>
      <c r="J18" s="3">
        <f>-(I22-I14)/32</f>
        <v>4.306798327573347E-05</v>
      </c>
      <c r="K18" s="3">
        <f aca="true" t="shared" si="8" ref="K18:K40">(J16+2*J17+3*J18+2*J19+J20)/9</f>
        <v>4.294528070006005E-05</v>
      </c>
      <c r="L18" s="3">
        <f t="shared" si="6"/>
        <v>0.8987426328502245</v>
      </c>
      <c r="M18" s="3">
        <f t="shared" si="7"/>
        <v>0.8077383201025534</v>
      </c>
      <c r="N18" s="3">
        <f>(D18-H18)</f>
        <v>407.11093003111387</v>
      </c>
    </row>
    <row r="19" spans="1:14" ht="12.75">
      <c r="A19" s="4">
        <v>32</v>
      </c>
      <c r="B19" s="2">
        <v>0.22879616020636584</v>
      </c>
      <c r="C19" s="2">
        <f t="shared" si="2"/>
        <v>0.22820694575679004</v>
      </c>
      <c r="D19" s="9">
        <f t="shared" si="3"/>
        <v>2238.7101378741104</v>
      </c>
      <c r="E19" s="2">
        <v>0.16726892672055615</v>
      </c>
      <c r="F19" s="2">
        <f t="shared" si="0"/>
        <v>0.18908661281454173</v>
      </c>
      <c r="G19" s="2">
        <f t="shared" si="4"/>
        <v>0.18802288341156165</v>
      </c>
      <c r="H19" s="9">
        <f t="shared" si="5"/>
        <v>1844.5044862674197</v>
      </c>
      <c r="I19" s="3">
        <f t="shared" si="1"/>
        <v>0.006801389718884497</v>
      </c>
      <c r="J19" s="3">
        <f>-(I24-I14)/40</f>
        <v>4.231634518516412E-05</v>
      </c>
      <c r="K19" s="3">
        <f t="shared" si="8"/>
        <v>4.216421988859835E-05</v>
      </c>
      <c r="L19" s="3">
        <f t="shared" si="6"/>
        <v>0.8823968868528479</v>
      </c>
      <c r="M19" s="3">
        <f t="shared" si="7"/>
        <v>0.7786242659275977</v>
      </c>
      <c r="N19" s="3">
        <f>(D19-H19)</f>
        <v>394.2056516066907</v>
      </c>
    </row>
    <row r="20" spans="1:14" ht="12.75">
      <c r="A20" s="4">
        <v>36</v>
      </c>
      <c r="B20" s="2">
        <v>0.22236007780975517</v>
      </c>
      <c r="C20" s="2">
        <f t="shared" si="2"/>
        <v>0.2224795326973543</v>
      </c>
      <c r="D20" s="9">
        <f t="shared" si="3"/>
        <v>2182.5242157610455</v>
      </c>
      <c r="E20" s="2">
        <v>0.16190915486972077</v>
      </c>
      <c r="F20" s="2">
        <f t="shared" si="0"/>
        <v>0.18302774028751043</v>
      </c>
      <c r="G20" s="2">
        <f t="shared" si="4"/>
        <v>0.18343480054603703</v>
      </c>
      <c r="H20" s="9">
        <f t="shared" si="5"/>
        <v>1799.4953933566233</v>
      </c>
      <c r="I20" s="3">
        <f t="shared" si="1"/>
        <v>0.00663069216115211</v>
      </c>
      <c r="J20" s="3">
        <f>-(I26-I14)/48</f>
        <v>4.140460804798711E-05</v>
      </c>
      <c r="K20" s="3">
        <f t="shared" si="8"/>
        <v>4.1308840840747295E-05</v>
      </c>
      <c r="L20" s="3">
        <f t="shared" si="6"/>
        <v>0.8644958368417928</v>
      </c>
      <c r="M20" s="3">
        <f t="shared" si="7"/>
        <v>0.7473530519167916</v>
      </c>
      <c r="N20" s="3">
        <f aca="true" t="shared" si="9" ref="N20:N40">(D20-H20)</f>
        <v>383.02882240442227</v>
      </c>
    </row>
    <row r="21" spans="1:14" ht="12.75">
      <c r="A21" s="4">
        <v>40</v>
      </c>
      <c r="B21" s="2">
        <v>0.21700951603140212</v>
      </c>
      <c r="C21" s="2">
        <f t="shared" si="2"/>
        <v>0.2168685695907289</v>
      </c>
      <c r="D21" s="9">
        <f t="shared" si="3"/>
        <v>2127.4806676850503</v>
      </c>
      <c r="E21" s="2">
        <v>0.15763704546136043</v>
      </c>
      <c r="F21" s="2">
        <f t="shared" si="0"/>
        <v>0.17819839921719002</v>
      </c>
      <c r="G21" s="2">
        <f t="shared" si="4"/>
        <v>0.178851473400086</v>
      </c>
      <c r="H21" s="9">
        <f t="shared" si="5"/>
        <v>1754.5329540548437</v>
      </c>
      <c r="I21" s="3">
        <f t="shared" si="1"/>
        <v>0.006463465231840706</v>
      </c>
      <c r="J21" s="3">
        <f>-(I28-I14)/56</f>
        <v>4.0101732093234485E-05</v>
      </c>
      <c r="K21" s="3">
        <f t="shared" si="8"/>
        <v>4.0470032114298305E-05</v>
      </c>
      <c r="L21" s="3">
        <f t="shared" si="6"/>
        <v>0.8469415642656805</v>
      </c>
      <c r="M21" s="3">
        <f t="shared" si="7"/>
        <v>0.7173100132807977</v>
      </c>
      <c r="N21" s="3">
        <f t="shared" si="9"/>
        <v>372.94771363020664</v>
      </c>
    </row>
    <row r="22" spans="1:14" ht="12.75">
      <c r="A22" s="4">
        <v>44</v>
      </c>
      <c r="B22" s="2">
        <v>0.2105420229262993</v>
      </c>
      <c r="C22" s="2">
        <f t="shared" si="2"/>
        <v>0.2112524756494161</v>
      </c>
      <c r="D22" s="9">
        <f t="shared" si="3"/>
        <v>2072.386786120772</v>
      </c>
      <c r="E22" s="2">
        <v>0.15440344650788662</v>
      </c>
      <c r="F22" s="2">
        <f t="shared" si="0"/>
        <v>0.17454302648717618</v>
      </c>
      <c r="G22" s="2">
        <f t="shared" si="4"/>
        <v>0.17452753494563494</v>
      </c>
      <c r="H22" s="9">
        <f t="shared" si="5"/>
        <v>1712.1151178166788</v>
      </c>
      <c r="I22" s="3">
        <f t="shared" si="1"/>
        <v>0.006296085385157851</v>
      </c>
      <c r="J22" s="3">
        <f>-(I30-I14)/64</f>
        <v>3.96616055902336E-05</v>
      </c>
      <c r="K22" s="3">
        <f t="shared" si="8"/>
        <v>3.983515959268712E-05</v>
      </c>
      <c r="L22" s="3">
        <f t="shared" si="6"/>
        <v>0.8336551916469471</v>
      </c>
      <c r="M22" s="3">
        <f t="shared" si="7"/>
        <v>0.6949809785599081</v>
      </c>
      <c r="N22" s="3">
        <f t="shared" si="9"/>
        <v>360.27166830409305</v>
      </c>
    </row>
    <row r="23" spans="1:14" ht="12.75">
      <c r="A23" s="4">
        <v>48</v>
      </c>
      <c r="B23" s="2">
        <v>0.2061882165438789</v>
      </c>
      <c r="C23" s="2">
        <f t="shared" si="2"/>
        <v>0.205978748360658</v>
      </c>
      <c r="D23" s="9">
        <f t="shared" si="3"/>
        <v>2020.651521418055</v>
      </c>
      <c r="E23" s="2">
        <v>0.15112761851775589</v>
      </c>
      <c r="F23" s="2">
        <f t="shared" si="0"/>
        <v>0.17083991658528924</v>
      </c>
      <c r="G23" s="2">
        <f t="shared" si="4"/>
        <v>0.17018941658286016</v>
      </c>
      <c r="H23" s="9">
        <f t="shared" si="5"/>
        <v>1669.5581766778582</v>
      </c>
      <c r="I23" s="3">
        <f t="shared" si="1"/>
        <v>0.006138909299026858</v>
      </c>
      <c r="J23" s="3">
        <f>-(I32-I14)/72</f>
        <v>3.947632028737582E-05</v>
      </c>
      <c r="K23" s="3">
        <f t="shared" si="8"/>
        <v>3.9344194507212916E-05</v>
      </c>
      <c r="L23" s="3">
        <f t="shared" si="6"/>
        <v>0.8233804595608205</v>
      </c>
      <c r="M23" s="3">
        <f t="shared" si="7"/>
        <v>0.6779553811865879</v>
      </c>
      <c r="N23" s="3">
        <f t="shared" si="9"/>
        <v>351.0933447401967</v>
      </c>
    </row>
    <row r="24" spans="1:14" ht="12.75">
      <c r="A24" s="4">
        <v>52</v>
      </c>
      <c r="B24" s="2">
        <v>0.20089066910552986</v>
      </c>
      <c r="C24" s="2">
        <f t="shared" si="2"/>
        <v>0.20070078768066438</v>
      </c>
      <c r="D24" s="9">
        <f t="shared" si="3"/>
        <v>1968.8747271473176</v>
      </c>
      <c r="E24" s="2">
        <v>0.14685885971555743</v>
      </c>
      <c r="F24" s="2">
        <f t="shared" si="0"/>
        <v>0.16601436315671708</v>
      </c>
      <c r="G24" s="2">
        <f t="shared" si="4"/>
        <v>0.1655758629967375</v>
      </c>
      <c r="H24" s="9">
        <f t="shared" si="5"/>
        <v>1624.2992159979947</v>
      </c>
      <c r="I24" s="3">
        <f t="shared" si="1"/>
        <v>0.005981607042574757</v>
      </c>
      <c r="J24" s="3">
        <f>-(I34-I14)/80</f>
        <v>3.8970906754275534E-05</v>
      </c>
      <c r="K24" s="3">
        <f t="shared" si="8"/>
        <v>3.8882078230115384E-05</v>
      </c>
      <c r="L24" s="3">
        <f t="shared" si="6"/>
        <v>0.8137094644528295</v>
      </c>
      <c r="M24" s="3">
        <f t="shared" si="7"/>
        <v>0.6621230925401107</v>
      </c>
      <c r="N24" s="3">
        <f t="shared" si="9"/>
        <v>344.5755111493229</v>
      </c>
    </row>
    <row r="25" spans="1:14" ht="12.75">
      <c r="A25" s="4">
        <v>56</v>
      </c>
      <c r="B25" s="2">
        <v>0.19536918551922489</v>
      </c>
      <c r="C25" s="2">
        <f t="shared" si="2"/>
        <v>0.19563500783410387</v>
      </c>
      <c r="D25" s="9">
        <f t="shared" si="3"/>
        <v>1919.179426852559</v>
      </c>
      <c r="E25" s="2">
        <v>0.14142507240971683</v>
      </c>
      <c r="F25" s="2">
        <f t="shared" si="0"/>
        <v>0.15987182098489727</v>
      </c>
      <c r="G25" s="2">
        <f t="shared" si="4"/>
        <v>0.1609565947683406</v>
      </c>
      <c r="H25" s="9">
        <f t="shared" si="5"/>
        <v>1578.9841946774213</v>
      </c>
      <c r="I25" s="3">
        <f t="shared" si="1"/>
        <v>0.005830628539916699</v>
      </c>
      <c r="J25" s="3">
        <f aca="true" t="shared" si="10" ref="J25:J33">-(I35-I15)/80</f>
        <v>3.830203292053602E-05</v>
      </c>
      <c r="K25" s="3">
        <f t="shared" si="8"/>
        <v>3.8376140904511955E-05</v>
      </c>
      <c r="L25" s="3">
        <f t="shared" si="6"/>
        <v>0.803121398973742</v>
      </c>
      <c r="M25" s="3">
        <f t="shared" si="7"/>
        <v>0.6450039814895405</v>
      </c>
      <c r="N25" s="3">
        <f t="shared" si="9"/>
        <v>340.19523217513756</v>
      </c>
    </row>
    <row r="26" spans="1:14" ht="12.75">
      <c r="A26" s="4">
        <v>60</v>
      </c>
      <c r="B26" s="2">
        <v>0.18997825475688287</v>
      </c>
      <c r="C26" s="2">
        <f t="shared" si="2"/>
        <v>0.19081046143454394</v>
      </c>
      <c r="D26" s="9">
        <f t="shared" si="3"/>
        <v>1871.8506266728762</v>
      </c>
      <c r="E26" s="2">
        <v>0.13815319404144405</v>
      </c>
      <c r="F26" s="2">
        <f t="shared" si="0"/>
        <v>0.15617317587293675</v>
      </c>
      <c r="G26" s="2">
        <f t="shared" si="4"/>
        <v>0.1568793396817787</v>
      </c>
      <c r="H26" s="9">
        <f t="shared" si="5"/>
        <v>1538.986322278249</v>
      </c>
      <c r="I26" s="3">
        <f t="shared" si="1"/>
        <v>0.005686839663677941</v>
      </c>
      <c r="J26" s="3">
        <f t="shared" si="10"/>
        <v>3.7807671802154595E-05</v>
      </c>
      <c r="K26" s="3">
        <f t="shared" si="8"/>
        <v>3.7881022199458E-05</v>
      </c>
      <c r="L26" s="3">
        <f t="shared" si="6"/>
        <v>0.792759741504055</v>
      </c>
      <c r="M26" s="3">
        <f t="shared" si="7"/>
        <v>0.6284680077495761</v>
      </c>
      <c r="N26" s="3">
        <f t="shared" si="9"/>
        <v>332.8643043946272</v>
      </c>
    </row>
    <row r="27" spans="1:14" ht="12.75">
      <c r="A27" s="4">
        <v>64</v>
      </c>
      <c r="B27" s="2">
        <v>0.18668144968055564</v>
      </c>
      <c r="C27" s="2">
        <f t="shared" si="2"/>
        <v>0.18646531763905483</v>
      </c>
      <c r="D27" s="9">
        <f t="shared" si="3"/>
        <v>1829.2247660391279</v>
      </c>
      <c r="E27" s="2">
        <v>0.13603517662549477</v>
      </c>
      <c r="F27" s="2">
        <f t="shared" si="0"/>
        <v>0.15377889531577668</v>
      </c>
      <c r="G27" s="2">
        <f t="shared" si="4"/>
        <v>0.15322423101344673</v>
      </c>
      <c r="H27" s="9">
        <f t="shared" si="5"/>
        <v>1503.1297062419123</v>
      </c>
      <c r="I27" s="3">
        <f t="shared" si="1"/>
        <v>0.005557338713390431</v>
      </c>
      <c r="J27" s="3">
        <f t="shared" si="10"/>
        <v>3.744569197876343E-05</v>
      </c>
      <c r="K27" s="3">
        <f t="shared" si="8"/>
        <v>3.743202756511995E-05</v>
      </c>
      <c r="L27" s="3">
        <f t="shared" si="6"/>
        <v>0.7833633511854317</v>
      </c>
      <c r="M27" s="3">
        <f t="shared" si="7"/>
        <v>0.6136581399804699</v>
      </c>
      <c r="N27" s="3">
        <f t="shared" si="9"/>
        <v>326.0950597972155</v>
      </c>
    </row>
    <row r="28" spans="1:14" ht="12.75">
      <c r="A28" s="4">
        <v>68</v>
      </c>
      <c r="B28" s="2">
        <v>0.1823674491351559</v>
      </c>
      <c r="C28" s="2">
        <f t="shared" si="2"/>
        <v>0.18214453632092395</v>
      </c>
      <c r="D28" s="9">
        <f t="shared" si="3"/>
        <v>1786.837901308264</v>
      </c>
      <c r="E28" s="2">
        <v>0.13276195678692526</v>
      </c>
      <c r="F28" s="2">
        <f t="shared" si="0"/>
        <v>0.1500787337591329</v>
      </c>
      <c r="G28" s="2">
        <f t="shared" si="4"/>
        <v>0.14984552220893424</v>
      </c>
      <c r="H28" s="9">
        <f t="shared" si="5"/>
        <v>1469.9845728696448</v>
      </c>
      <c r="I28" s="3">
        <f t="shared" si="1"/>
        <v>0.0054285638527601906</v>
      </c>
      <c r="J28" s="3">
        <f t="shared" si="10"/>
        <v>3.703982783578379E-05</v>
      </c>
      <c r="K28" s="3">
        <f t="shared" si="8"/>
        <v>3.6975131266549975E-05</v>
      </c>
      <c r="L28" s="3">
        <f t="shared" si="6"/>
        <v>0.7738015978187637</v>
      </c>
      <c r="M28" s="3">
        <f t="shared" si="7"/>
        <v>0.5987689127868717</v>
      </c>
      <c r="N28" s="3">
        <f t="shared" si="9"/>
        <v>316.8533284386192</v>
      </c>
    </row>
    <row r="29" spans="1:14" ht="12.75">
      <c r="A29" s="4">
        <v>72</v>
      </c>
      <c r="B29" s="2">
        <v>0.17808291640652435</v>
      </c>
      <c r="C29" s="2">
        <f t="shared" si="2"/>
        <v>0.17747445386548485</v>
      </c>
      <c r="D29" s="9">
        <f t="shared" si="3"/>
        <v>1741.0243924204065</v>
      </c>
      <c r="E29" s="2">
        <v>0.12853970451027097</v>
      </c>
      <c r="F29" s="2">
        <f t="shared" si="0"/>
        <v>0.14530575292465414</v>
      </c>
      <c r="G29" s="2">
        <f t="shared" si="4"/>
        <v>0.1463361217603081</v>
      </c>
      <c r="H29" s="9">
        <f t="shared" si="5"/>
        <v>1435.5573544686226</v>
      </c>
      <c r="I29" s="3">
        <f t="shared" si="1"/>
        <v>0.005289378558932116</v>
      </c>
      <c r="J29" s="3">
        <f t="shared" si="10"/>
        <v>3.6554139953376493E-05</v>
      </c>
      <c r="K29" s="3">
        <f t="shared" si="8"/>
        <v>3.643790225005272E-05</v>
      </c>
      <c r="L29" s="3">
        <f t="shared" si="6"/>
        <v>0.7625586716378294</v>
      </c>
      <c r="M29" s="3">
        <f t="shared" si="7"/>
        <v>0.581495727690051</v>
      </c>
      <c r="N29" s="3">
        <f t="shared" si="9"/>
        <v>305.4670379517838</v>
      </c>
    </row>
    <row r="30" spans="1:14" ht="12.75">
      <c r="A30" s="4">
        <v>76</v>
      </c>
      <c r="B30" s="2">
        <v>0.17269149255180505</v>
      </c>
      <c r="C30" s="2">
        <f t="shared" si="2"/>
        <v>0.17232539670902516</v>
      </c>
      <c r="D30" s="9">
        <f t="shared" si="3"/>
        <v>1690.512141715537</v>
      </c>
      <c r="E30" s="2">
        <v>0.12741206168199437</v>
      </c>
      <c r="F30" s="2">
        <f t="shared" si="0"/>
        <v>0.14403102624921102</v>
      </c>
      <c r="G30" s="2">
        <f t="shared" si="4"/>
        <v>0.14293948571945927</v>
      </c>
      <c r="H30" s="9">
        <f t="shared" si="5"/>
        <v>1402.2363549078955</v>
      </c>
      <c r="I30" s="3">
        <f t="shared" si="1"/>
        <v>0.005135918092206372</v>
      </c>
      <c r="J30" s="3">
        <f t="shared" si="10"/>
        <v>3.584936222516401E-05</v>
      </c>
      <c r="K30" s="3">
        <f t="shared" si="8"/>
        <v>3.578468296102355E-05</v>
      </c>
      <c r="L30" s="3">
        <f t="shared" si="6"/>
        <v>0.7488883447921183</v>
      </c>
      <c r="M30" s="3">
        <f t="shared" si="7"/>
        <v>0.5608337529654787</v>
      </c>
      <c r="N30" s="3">
        <f t="shared" si="9"/>
        <v>288.27578680764145</v>
      </c>
    </row>
    <row r="31" spans="1:14" ht="12.75">
      <c r="A31" s="4">
        <v>80</v>
      </c>
      <c r="B31" s="2">
        <v>0.16622200251531294</v>
      </c>
      <c r="C31" s="2">
        <f t="shared" si="2"/>
        <v>0.16704985788325263</v>
      </c>
      <c r="D31" s="9">
        <f t="shared" si="3"/>
        <v>1638.7591058347084</v>
      </c>
      <c r="E31" s="2">
        <v>0.12305833461292137</v>
      </c>
      <c r="F31" s="2">
        <f t="shared" si="0"/>
        <v>0.13910942173634588</v>
      </c>
      <c r="G31" s="2">
        <f t="shared" si="4"/>
        <v>0.13899133985968248</v>
      </c>
      <c r="H31" s="9">
        <f t="shared" si="5"/>
        <v>1363.5050440234852</v>
      </c>
      <c r="I31" s="3">
        <f t="shared" si="1"/>
        <v>0.004978688015741367</v>
      </c>
      <c r="J31" s="3">
        <f t="shared" si="10"/>
        <v>3.5054628289686005E-05</v>
      </c>
      <c r="K31" s="3">
        <f t="shared" si="8"/>
        <v>3.5052646625301714E-05</v>
      </c>
      <c r="L31" s="3">
        <f t="shared" si="6"/>
        <v>0.7335685645279331</v>
      </c>
      <c r="M31" s="3">
        <f t="shared" si="7"/>
        <v>0.5381228388635723</v>
      </c>
      <c r="N31" s="3">
        <f t="shared" si="9"/>
        <v>275.2540618112232</v>
      </c>
    </row>
    <row r="32" spans="1:14" ht="12.75">
      <c r="A32" s="4">
        <v>84</v>
      </c>
      <c r="B32" s="2">
        <v>0.16187680574698102</v>
      </c>
      <c r="C32" s="2">
        <f t="shared" si="2"/>
        <v>0.1621268888200221</v>
      </c>
      <c r="D32" s="9">
        <f t="shared" si="3"/>
        <v>1590.464779324417</v>
      </c>
      <c r="E32" s="2">
        <v>0.11982399314870966</v>
      </c>
      <c r="F32" s="2">
        <f t="shared" si="0"/>
        <v>0.13545320964636742</v>
      </c>
      <c r="G32" s="2">
        <f t="shared" si="4"/>
        <v>0.1349079113649424</v>
      </c>
      <c r="H32" s="9">
        <f t="shared" si="5"/>
        <v>1323.446610490085</v>
      </c>
      <c r="I32" s="3">
        <f t="shared" si="1"/>
        <v>0.004831965789290263</v>
      </c>
      <c r="J32" s="3">
        <f t="shared" si="10"/>
        <v>3.425669565181114E-05</v>
      </c>
      <c r="K32" s="3">
        <f t="shared" si="8"/>
        <v>3.431168235047176E-05</v>
      </c>
      <c r="L32" s="3">
        <f t="shared" si="6"/>
        <v>0.7180619437222691</v>
      </c>
      <c r="M32" s="3">
        <f t="shared" si="7"/>
        <v>0.5156129550222031</v>
      </c>
      <c r="N32" s="3">
        <f t="shared" si="9"/>
        <v>267.01816883433185</v>
      </c>
    </row>
    <row r="33" spans="1:14" ht="12.75">
      <c r="A33" s="4">
        <v>88</v>
      </c>
      <c r="B33" s="2">
        <v>0.15756320039923855</v>
      </c>
      <c r="C33" s="2">
        <f t="shared" si="2"/>
        <v>0.15744694525025932</v>
      </c>
      <c r="D33" s="9">
        <f t="shared" si="3"/>
        <v>1544.554532905044</v>
      </c>
      <c r="E33" s="2">
        <v>0.11439808010318292</v>
      </c>
      <c r="F33" s="2">
        <f t="shared" si="0"/>
        <v>0.12931956881229373</v>
      </c>
      <c r="G33" s="2">
        <f t="shared" si="4"/>
        <v>0.13083135915511723</v>
      </c>
      <c r="H33" s="9">
        <f t="shared" si="5"/>
        <v>1283.4556333117</v>
      </c>
      <c r="I33" s="3">
        <f t="shared" si="1"/>
        <v>0.004692486598703895</v>
      </c>
      <c r="J33" s="3">
        <f t="shared" si="10"/>
        <v>3.3543679051330615E-05</v>
      </c>
      <c r="K33" s="3">
        <f t="shared" si="8"/>
        <v>3.366886330490273E-05</v>
      </c>
      <c r="L33" s="3">
        <f t="shared" si="6"/>
        <v>0.7046092692480708</v>
      </c>
      <c r="M33" s="3">
        <f t="shared" si="7"/>
        <v>0.4964742223103003</v>
      </c>
      <c r="N33" s="3">
        <f t="shared" si="9"/>
        <v>261.09889959334396</v>
      </c>
    </row>
    <row r="34" spans="1:14" ht="12.75">
      <c r="A34" s="4">
        <v>92</v>
      </c>
      <c r="B34" s="2">
        <v>0.15324968375834783</v>
      </c>
      <c r="C34" s="2">
        <f t="shared" si="2"/>
        <v>0.15288715162530353</v>
      </c>
      <c r="D34" s="9">
        <f t="shared" si="3"/>
        <v>1499.8229574442275</v>
      </c>
      <c r="E34" s="2">
        <v>0.11227765453747895</v>
      </c>
      <c r="F34" s="2">
        <f t="shared" si="0"/>
        <v>0.12692256599888924</v>
      </c>
      <c r="G34" s="2">
        <f t="shared" si="4"/>
        <v>0.12757336675077158</v>
      </c>
      <c r="H34" s="9">
        <f t="shared" si="5"/>
        <v>1251.4947278250693</v>
      </c>
      <c r="I34" s="3">
        <f t="shared" si="1"/>
        <v>0.004556588309639279</v>
      </c>
      <c r="J34" s="3">
        <f>-(I43-I25)/72</f>
        <v>3.298907729161515E-05</v>
      </c>
      <c r="K34" s="3">
        <f t="shared" si="8"/>
        <v>3.3193972463444534E-05</v>
      </c>
      <c r="L34" s="3">
        <f t="shared" si="6"/>
        <v>0.694670932876503</v>
      </c>
      <c r="M34" s="3">
        <f t="shared" si="7"/>
        <v>0.48256770498351087</v>
      </c>
      <c r="N34" s="3">
        <f t="shared" si="9"/>
        <v>248.32822961915826</v>
      </c>
    </row>
    <row r="35" spans="1:14" ht="12.75">
      <c r="A35" s="4">
        <v>96</v>
      </c>
      <c r="B35" s="2">
        <v>0.1478579245286478</v>
      </c>
      <c r="C35" s="2">
        <f t="shared" si="2"/>
        <v>0.14820557361108147</v>
      </c>
      <c r="D35" s="9">
        <f t="shared" si="3"/>
        <v>1453.8966771247092</v>
      </c>
      <c r="E35" s="2">
        <v>0.11116302759397087</v>
      </c>
      <c r="F35" s="2">
        <f t="shared" si="0"/>
        <v>0.12566255293231487</v>
      </c>
      <c r="G35" s="2">
        <f t="shared" si="4"/>
        <v>0.12458139341790031</v>
      </c>
      <c r="H35" s="9">
        <f t="shared" si="5"/>
        <v>1222.143469429602</v>
      </c>
      <c r="I35" s="3">
        <f t="shared" si="1"/>
        <v>0.004417060406715499</v>
      </c>
      <c r="J35" s="3">
        <f>-(I43-I27)/64</f>
        <v>3.284255841359411E-05</v>
      </c>
      <c r="K35" s="3">
        <f t="shared" si="8"/>
        <v>3.280922925793734E-05</v>
      </c>
      <c r="L35" s="3">
        <f t="shared" si="6"/>
        <v>0.6866191722208022</v>
      </c>
      <c r="M35" s="3">
        <f t="shared" si="7"/>
        <v>0.47144588766117956</v>
      </c>
      <c r="N35" s="3">
        <f t="shared" si="9"/>
        <v>231.75320769510722</v>
      </c>
    </row>
    <row r="36" spans="1:14" ht="12.75">
      <c r="A36" s="4">
        <v>100</v>
      </c>
      <c r="B36" s="2">
        <v>0.1435162577499345</v>
      </c>
      <c r="C36" s="2">
        <f t="shared" si="2"/>
        <v>0.14352412262706057</v>
      </c>
      <c r="D36" s="9">
        <f t="shared" si="3"/>
        <v>1407.9716429714642</v>
      </c>
      <c r="E36" s="2">
        <v>0.10790109389876575</v>
      </c>
      <c r="F36" s="2">
        <f t="shared" si="0"/>
        <v>0.1219751496246917</v>
      </c>
      <c r="G36" s="2">
        <f t="shared" si="4"/>
        <v>0.1213279942815601</v>
      </c>
      <c r="H36" s="9">
        <f t="shared" si="5"/>
        <v>1190.2276239021046</v>
      </c>
      <c r="I36" s="3">
        <f t="shared" si="1"/>
        <v>0.004277536289749686</v>
      </c>
      <c r="J36" s="3">
        <f>-(I43-I29)/56</f>
        <v>3.274934971449478E-05</v>
      </c>
      <c r="K36" s="3">
        <f t="shared" si="8"/>
        <v>3.236874932123128E-05</v>
      </c>
      <c r="L36" s="3">
        <f t="shared" si="6"/>
        <v>0.6774009742819457</v>
      </c>
      <c r="M36" s="3">
        <f t="shared" si="7"/>
        <v>0.45887207995812923</v>
      </c>
      <c r="N36" s="3">
        <f t="shared" si="9"/>
        <v>217.74401906935964</v>
      </c>
    </row>
    <row r="37" spans="1:14" ht="12.75">
      <c r="A37" s="4">
        <v>104</v>
      </c>
      <c r="B37" s="2">
        <v>0.13918130549798657</v>
      </c>
      <c r="C37" s="2">
        <f t="shared" si="2"/>
        <v>0.13884312583784367</v>
      </c>
      <c r="D37" s="9">
        <f t="shared" si="3"/>
        <v>1362.0510644692463</v>
      </c>
      <c r="E37" s="2">
        <v>0.10361489553108302</v>
      </c>
      <c r="F37" s="2">
        <f t="shared" si="0"/>
        <v>0.11712988190470254</v>
      </c>
      <c r="G37" s="2">
        <f t="shared" si="4"/>
        <v>0.11767140203757534</v>
      </c>
      <c r="H37" s="9">
        <f t="shared" si="5"/>
        <v>1154.356453988614</v>
      </c>
      <c r="I37" s="3">
        <f t="shared" si="1"/>
        <v>0.004138025709426502</v>
      </c>
      <c r="J37" s="3">
        <f>-(I43-I31)/48</f>
        <v>3.17348550171033E-05</v>
      </c>
      <c r="K37" s="3">
        <f t="shared" si="8"/>
        <v>3.171675820296273E-05</v>
      </c>
      <c r="L37" s="3">
        <f t="shared" si="6"/>
        <v>0.6637563501305702</v>
      </c>
      <c r="M37" s="3">
        <f t="shared" si="7"/>
        <v>0.44057249233865614</v>
      </c>
      <c r="N37" s="3">
        <f t="shared" si="9"/>
        <v>207.69461048063226</v>
      </c>
    </row>
    <row r="38" spans="1:14" ht="12.75">
      <c r="A38" s="4">
        <v>108</v>
      </c>
      <c r="B38" s="2">
        <v>0.133840186582125</v>
      </c>
      <c r="C38" s="2">
        <f t="shared" si="2"/>
        <v>0.134287079152712</v>
      </c>
      <c r="D38" s="9">
        <f t="shared" si="3"/>
        <v>1317.356246488105</v>
      </c>
      <c r="E38" s="2">
        <v>0.1004207104500754</v>
      </c>
      <c r="F38" s="2">
        <f t="shared" si="0"/>
        <v>0.11351906398704176</v>
      </c>
      <c r="G38" s="2">
        <f t="shared" si="4"/>
        <v>0.11415107440435193</v>
      </c>
      <c r="H38" s="9">
        <f t="shared" si="5"/>
        <v>1119.8220399066925</v>
      </c>
      <c r="I38" s="3">
        <f t="shared" si="1"/>
        <v>0.004002239092677173</v>
      </c>
      <c r="J38" s="3">
        <f>-(I43-I33)/40</f>
        <v>3.092679059458716E-05</v>
      </c>
      <c r="K38" s="3">
        <f t="shared" si="8"/>
        <v>3.083826499526777E-05</v>
      </c>
      <c r="L38" s="3">
        <f t="shared" si="6"/>
        <v>0.6453715757024059</v>
      </c>
      <c r="M38" s="3">
        <f t="shared" si="7"/>
        <v>0.4165044707246062</v>
      </c>
      <c r="N38" s="3">
        <f t="shared" si="9"/>
        <v>197.5342065814125</v>
      </c>
    </row>
    <row r="39" spans="1:14" ht="12.75">
      <c r="A39" s="4">
        <v>112</v>
      </c>
      <c r="B39" s="2">
        <v>0.12947340285386638</v>
      </c>
      <c r="C39" s="2">
        <f t="shared" si="2"/>
        <v>0.13008689702187395</v>
      </c>
      <c r="D39" s="9">
        <f t="shared" si="3"/>
        <v>1276.1524597845835</v>
      </c>
      <c r="E39" s="2">
        <v>0.09819407026040917</v>
      </c>
      <c r="F39" s="2">
        <f t="shared" si="0"/>
        <v>0.11100199246828862</v>
      </c>
      <c r="G39" s="2">
        <f t="shared" si="4"/>
        <v>0.1111584821906474</v>
      </c>
      <c r="H39" s="9">
        <f t="shared" si="5"/>
        <v>1090.464710290251</v>
      </c>
      <c r="I39" s="3">
        <f t="shared" si="1"/>
        <v>0.003877058522614377</v>
      </c>
      <c r="J39" s="3">
        <f>-(I43-I35)/32</f>
        <v>3.0051419743596598E-05</v>
      </c>
      <c r="K39" s="3">
        <f t="shared" si="8"/>
        <v>2.9664405004827587E-05</v>
      </c>
      <c r="L39" s="3">
        <f t="shared" si="6"/>
        <v>0.6208054766757374</v>
      </c>
      <c r="M39" s="3">
        <f t="shared" si="7"/>
        <v>0.3853994398705895</v>
      </c>
      <c r="N39" s="3">
        <f t="shared" si="9"/>
        <v>185.68774949433237</v>
      </c>
    </row>
    <row r="40" spans="1:14" ht="12.75">
      <c r="A40" s="4">
        <v>116</v>
      </c>
      <c r="B40" s="2">
        <v>0.126237478174393</v>
      </c>
      <c r="C40" s="2">
        <f t="shared" si="2"/>
        <v>0.12625127583957424</v>
      </c>
      <c r="D40" s="9">
        <f t="shared" si="3"/>
        <v>1238.5250159862233</v>
      </c>
      <c r="E40" s="2">
        <v>0.0960370124642102</v>
      </c>
      <c r="F40" s="2">
        <f t="shared" si="0"/>
        <v>0.10856357930736804</v>
      </c>
      <c r="G40" s="2">
        <f t="shared" si="4"/>
        <v>0.10830140981422148</v>
      </c>
      <c r="H40" s="9">
        <f t="shared" si="5"/>
        <v>1062.4368302775129</v>
      </c>
      <c r="I40" s="3">
        <f t="shared" si="1"/>
        <v>0.0037627431831389895</v>
      </c>
      <c r="J40" s="3">
        <f>-(I43-I37)/24</f>
        <v>2.8442113937753905E-05</v>
      </c>
      <c r="K40" s="3">
        <f t="shared" si="8"/>
        <v>2.828015717499615E-05</v>
      </c>
      <c r="L40" s="3">
        <f t="shared" si="6"/>
        <v>0.5918364603177146</v>
      </c>
      <c r="M40" s="3">
        <f t="shared" si="7"/>
        <v>0.35027039576140184</v>
      </c>
      <c r="N40" s="3">
        <f t="shared" si="9"/>
        <v>176.0881857087104</v>
      </c>
    </row>
    <row r="41" spans="1:14" ht="12.75">
      <c r="A41" s="4">
        <v>120</v>
      </c>
      <c r="B41" s="2">
        <v>0.12302522962424406</v>
      </c>
      <c r="C41" s="2">
        <f t="shared" si="2"/>
        <v>0.12277356857154478</v>
      </c>
      <c r="D41" s="9">
        <f t="shared" si="3"/>
        <v>1204.4087076868543</v>
      </c>
      <c r="E41" s="2">
        <v>0.09387997914619561</v>
      </c>
      <c r="F41" s="2">
        <f t="shared" si="0"/>
        <v>0.10612519381743851</v>
      </c>
      <c r="G41" s="2">
        <f t="shared" si="4"/>
        <v>0.10531662273145372</v>
      </c>
      <c r="H41" s="9">
        <f t="shared" si="5"/>
        <v>1033.1560689955609</v>
      </c>
      <c r="I41" s="3">
        <f t="shared" si="1"/>
        <v>0.003659094968665826</v>
      </c>
      <c r="J41" s="3">
        <f>-(I43-I39)/16</f>
        <v>2.6352721730873058E-05</v>
      </c>
      <c r="K41" s="3"/>
      <c r="L41" s="3"/>
      <c r="N41" s="3"/>
    </row>
    <row r="42" spans="1:14" ht="12.75">
      <c r="A42" s="4">
        <v>124</v>
      </c>
      <c r="B42" s="2">
        <v>0.11871159649464323</v>
      </c>
      <c r="C42" s="2">
        <f t="shared" si="2"/>
        <v>0.11929931655060881</v>
      </c>
      <c r="D42" s="9">
        <f t="shared" si="3"/>
        <v>1170.3262953614724</v>
      </c>
      <c r="E42" s="2">
        <v>0.08956599301884793</v>
      </c>
      <c r="F42" s="2">
        <f t="shared" si="0"/>
        <v>0.1012485138473933</v>
      </c>
      <c r="G42" s="2">
        <f t="shared" si="4"/>
        <v>0.10206968530724368</v>
      </c>
      <c r="H42" s="9">
        <f t="shared" si="5"/>
        <v>1001.3036128640605</v>
      </c>
      <c r="I42" s="3">
        <f t="shared" si="1"/>
        <v>0.0035555497330129597</v>
      </c>
      <c r="J42" s="3">
        <f>(I41-I43)/8</f>
        <v>2.5459999218177196E-05</v>
      </c>
      <c r="K42" s="3"/>
      <c r="L42" s="3"/>
      <c r="M42" s="4"/>
      <c r="N42" s="3"/>
    </row>
    <row r="43" spans="1:14" ht="12.75">
      <c r="A43" s="4">
        <v>128</v>
      </c>
      <c r="B43" s="2">
        <v>0.11651487607923196</v>
      </c>
      <c r="C43" s="2">
        <f t="shared" si="2"/>
        <v>0.11593949624139352</v>
      </c>
      <c r="D43" s="9">
        <f t="shared" si="3"/>
        <v>1137.3664581280705</v>
      </c>
      <c r="E43" s="2">
        <v>0.08744232385069235</v>
      </c>
      <c r="F43" s="2">
        <f t="shared" si="0"/>
        <v>0.09884784435295657</v>
      </c>
      <c r="G43" s="2">
        <f t="shared" si="4"/>
        <v>0.09895558861136151</v>
      </c>
      <c r="H43" s="9">
        <f t="shared" si="5"/>
        <v>970.7543242774565</v>
      </c>
      <c r="I43" s="3">
        <f t="shared" si="1"/>
        <v>0.0034554149749204083</v>
      </c>
      <c r="K43" s="3"/>
      <c r="L43" s="3"/>
      <c r="M43" s="4"/>
      <c r="N43" s="3"/>
    </row>
    <row r="44" spans="1:14" ht="12.75">
      <c r="A44" s="4">
        <v>132</v>
      </c>
      <c r="B44" s="2">
        <v>0.1122413698902046</v>
      </c>
      <c r="E44" s="2">
        <v>0.08525212781621797</v>
      </c>
      <c r="F44" s="2">
        <f t="shared" si="0"/>
        <v>0.09637197057485508</v>
      </c>
      <c r="H44" s="2"/>
      <c r="K44" s="3"/>
      <c r="M44" s="4"/>
      <c r="N44" s="3"/>
    </row>
    <row r="45" spans="1:14" ht="12.75">
      <c r="A45" s="4">
        <v>136</v>
      </c>
      <c r="B45" s="2">
        <v>0.108979675540906</v>
      </c>
      <c r="E45" s="2">
        <v>0.08199553234512759</v>
      </c>
      <c r="F45" s="2">
        <f t="shared" si="0"/>
        <v>0.09269060178144857</v>
      </c>
      <c r="H45" s="2"/>
      <c r="K45" s="3"/>
      <c r="M45" s="4"/>
      <c r="N45" s="3"/>
    </row>
    <row r="46" spans="1:14" ht="12.75">
      <c r="A46" s="4">
        <v>140</v>
      </c>
      <c r="B46" s="2">
        <v>0.10356995791841711</v>
      </c>
      <c r="E46" s="2">
        <v>0.07878160019961927</v>
      </c>
      <c r="F46" s="2">
        <f t="shared" si="0"/>
        <v>0.08905746109522178</v>
      </c>
      <c r="H46" s="2"/>
      <c r="K46" s="3"/>
      <c r="M46" s="4"/>
      <c r="N46" s="3"/>
    </row>
    <row r="51" spans="2:3" ht="12.75">
      <c r="B51" s="2">
        <v>0.27738465896107223</v>
      </c>
      <c r="C51" s="2">
        <v>0.19854521567838684</v>
      </c>
    </row>
    <row r="52" spans="2:3" ht="12.75">
      <c r="B52" s="2">
        <v>0.27199334615205706</v>
      </c>
      <c r="C52" s="2">
        <v>0.19423107680895657</v>
      </c>
    </row>
    <row r="53" spans="2:3" ht="12.75">
      <c r="B53" s="2">
        <v>0.26448309570258144</v>
      </c>
      <c r="C53" s="2">
        <v>0.18994455899160698</v>
      </c>
    </row>
    <row r="54" spans="2:3" ht="12.75">
      <c r="B54" s="2">
        <v>0.25686428640257325</v>
      </c>
      <c r="C54" s="2">
        <v>0.18452444250857788</v>
      </c>
    </row>
    <row r="55" spans="2:3" ht="12.75">
      <c r="B55" s="2">
        <v>0.2504292418839546</v>
      </c>
      <c r="C55" s="2">
        <v>0.18131784358850786</v>
      </c>
    </row>
    <row r="56" spans="2:3" ht="12.75">
      <c r="B56" s="2">
        <v>0.24503854041011514</v>
      </c>
      <c r="C56" s="2">
        <v>0.17695201166107188</v>
      </c>
    </row>
    <row r="57" spans="2:3" ht="12.75">
      <c r="B57" s="2">
        <v>0.2395799886509245</v>
      </c>
      <c r="C57" s="2">
        <v>0.17272855406598286</v>
      </c>
    </row>
    <row r="58" spans="2:3" ht="12.75">
      <c r="B58" s="2">
        <v>0.2330821854450879</v>
      </c>
      <c r="C58" s="2">
        <v>0.17048036425102836</v>
      </c>
    </row>
    <row r="59" spans="2:3" ht="12.75">
      <c r="B59" s="2">
        <v>0.22879616020636584</v>
      </c>
      <c r="C59" s="2">
        <v>0.16726892672055615</v>
      </c>
    </row>
    <row r="60" spans="2:3" ht="12.75">
      <c r="B60" s="2">
        <v>0.22236007780975517</v>
      </c>
      <c r="C60" s="2">
        <v>0.16190915486972077</v>
      </c>
    </row>
    <row r="61" spans="2:3" ht="12.75">
      <c r="B61" s="2">
        <v>0.21700951603140212</v>
      </c>
      <c r="C61" s="2">
        <v>0.15763704546136043</v>
      </c>
    </row>
    <row r="62" spans="2:3" ht="12.75">
      <c r="B62" s="2">
        <v>0.2105420229262993</v>
      </c>
      <c r="C62" s="2">
        <v>0.15440344650788662</v>
      </c>
    </row>
    <row r="63" spans="2:3" ht="12.75">
      <c r="B63" s="2">
        <v>0.2061882165438789</v>
      </c>
      <c r="C63" s="2">
        <v>0.15112761851775589</v>
      </c>
    </row>
    <row r="64" spans="2:3" ht="12.75">
      <c r="B64" s="2">
        <v>0.20089066910552986</v>
      </c>
      <c r="C64" s="2">
        <v>0.14685885971555743</v>
      </c>
    </row>
    <row r="65" spans="2:3" ht="12.75">
      <c r="B65" s="2">
        <v>0.19536918551922489</v>
      </c>
      <c r="C65" s="2">
        <v>0.14142507240971683</v>
      </c>
    </row>
    <row r="66" spans="2:3" ht="12.75">
      <c r="B66" s="2">
        <v>0.18997825475688287</v>
      </c>
      <c r="C66" s="2">
        <v>0.13815319404144405</v>
      </c>
    </row>
    <row r="67" spans="2:3" ht="12.75">
      <c r="B67" s="2">
        <v>0.18668144968055564</v>
      </c>
      <c r="C67" s="2">
        <v>0.13603517662549477</v>
      </c>
    </row>
    <row r="68" spans="2:3" ht="12.75">
      <c r="B68" s="2">
        <v>0.1823674491351559</v>
      </c>
      <c r="C68" s="2">
        <v>0.13276195678692526</v>
      </c>
    </row>
    <row r="69" spans="2:3" ht="12.75">
      <c r="B69" s="2">
        <v>0.17808291640652435</v>
      </c>
      <c r="C69" s="2">
        <v>0.12853970451027097</v>
      </c>
    </row>
    <row r="70" spans="2:3" ht="12.75">
      <c r="B70" s="2">
        <v>0.17269149255180505</v>
      </c>
      <c r="C70" s="2">
        <v>0.12741206168199437</v>
      </c>
    </row>
    <row r="71" spans="2:3" ht="12.75">
      <c r="B71" s="2">
        <v>0.16622200251531294</v>
      </c>
      <c r="C71" s="2">
        <v>0.12305833461292137</v>
      </c>
    </row>
    <row r="72" spans="2:3" ht="12.75">
      <c r="B72" s="2">
        <v>0.16187680574698102</v>
      </c>
      <c r="C72" s="2">
        <v>0.11982399314870966</v>
      </c>
    </row>
    <row r="73" spans="2:3" ht="12.75">
      <c r="B73" s="2">
        <v>0.15756320039923855</v>
      </c>
      <c r="C73" s="2">
        <v>0.11439808010318292</v>
      </c>
    </row>
    <row r="74" spans="2:3" ht="12.75">
      <c r="B74" s="2">
        <v>0.15324968375834783</v>
      </c>
      <c r="C74" s="2">
        <v>0.11227765453747895</v>
      </c>
    </row>
    <row r="75" spans="2:3" ht="12.75">
      <c r="B75" s="2">
        <v>0.1478579245286478</v>
      </c>
      <c r="C75" s="2">
        <v>0.11116302759397087</v>
      </c>
    </row>
    <row r="76" spans="2:3" ht="12.75">
      <c r="B76" s="2">
        <v>0.1435162577499345</v>
      </c>
      <c r="C76" s="2">
        <v>0.10790109389876575</v>
      </c>
    </row>
    <row r="77" spans="2:3" ht="12.75">
      <c r="B77" s="2">
        <v>0.13918130549798657</v>
      </c>
      <c r="C77" s="2">
        <v>0.10361489553108302</v>
      </c>
    </row>
    <row r="78" spans="2:3" ht="12.75">
      <c r="B78" s="2">
        <v>0.133840186582125</v>
      </c>
      <c r="C78" s="2">
        <v>0.1004207104500754</v>
      </c>
    </row>
    <row r="79" spans="2:3" ht="12.75">
      <c r="B79" s="2">
        <v>0.12947340285386638</v>
      </c>
      <c r="C79" s="2">
        <v>0.09819407026040917</v>
      </c>
    </row>
    <row r="80" spans="2:3" ht="12.75">
      <c r="B80" s="2">
        <v>0.126237478174393</v>
      </c>
      <c r="C80" s="2">
        <v>0.0960370124642102</v>
      </c>
    </row>
    <row r="81" spans="2:3" ht="12.75">
      <c r="B81" s="2">
        <v>0.12302522962424406</v>
      </c>
      <c r="C81" s="2">
        <v>0.09387997914619561</v>
      </c>
    </row>
    <row r="82" spans="2:3" ht="12.75">
      <c r="B82" s="2">
        <v>0.11871159649464323</v>
      </c>
      <c r="C82" s="2">
        <v>0.08956599301884793</v>
      </c>
    </row>
    <row r="83" spans="2:3" ht="12.75">
      <c r="B83" s="2">
        <v>0.11651487607923196</v>
      </c>
      <c r="C83" s="2">
        <v>0.08744232385069235</v>
      </c>
    </row>
    <row r="84" spans="2:3" ht="12.75">
      <c r="B84" s="2">
        <v>0.1122413698902046</v>
      </c>
      <c r="C84" s="2">
        <v>0.08525212781621797</v>
      </c>
    </row>
    <row r="85" spans="2:3" ht="12.75">
      <c r="B85" s="2">
        <v>0.108979675540906</v>
      </c>
      <c r="C85" s="2">
        <v>0.08199553234512759</v>
      </c>
    </row>
    <row r="86" spans="2:3" ht="12.75">
      <c r="B86" s="2">
        <v>0.10356995791841711</v>
      </c>
      <c r="C86" s="2">
        <v>0.07878160019961927</v>
      </c>
    </row>
  </sheetData>
  <printOptions/>
  <pageMargins left="0.75" right="0.75" top="0.92" bottom="0.83" header="0.5" footer="0.5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8404 Winterthur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U. Fuchs</dc:creator>
  <cp:keywords/>
  <dc:description/>
  <cp:lastModifiedBy>Hans Fuchs</cp:lastModifiedBy>
  <cp:lastPrinted>2000-11-13T13:42:52Z</cp:lastPrinted>
  <dcterms:created xsi:type="dcterms:W3CDTF">2000-11-13T12:18:54Z</dcterms:created>
  <cp:category/>
  <cp:version/>
  <cp:contentType/>
  <cp:contentStatus/>
</cp:coreProperties>
</file>