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40" yWindow="2060" windowWidth="21560" windowHeight="14240" activeTab="0"/>
  </bookViews>
  <sheets>
    <sheet name="vpdata.xls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<sst xmlns="http://schemas.openxmlformats.org/spreadsheetml/2006/main" count="16" uniqueCount="14">
  <si>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t / s</t>
  </si>
  <si>
    <t>Rotational Collision Experiment 2</t>
  </si>
  <si>
    <t>phi / rad</t>
  </si>
  <si>
    <t>Center</t>
  </si>
  <si>
    <t>Frame 1</t>
  </si>
  <si>
    <t>Frame 2</t>
  </si>
  <si>
    <t>…</t>
  </si>
  <si>
    <t>x1</t>
  </si>
  <si>
    <t>y1</t>
  </si>
  <si>
    <t>dx</t>
  </si>
  <si>
    <t>dy</t>
  </si>
  <si>
    <r>
      <rPr>
        <sz val="9"/>
        <rFont val="Symbol"/>
        <family val="0"/>
      </rPr>
      <t>W</t>
    </r>
    <r>
      <rPr>
        <sz val="9"/>
        <rFont val="Helv"/>
        <family val="0"/>
      </rPr>
      <t xml:space="preserve"> / rad/s</t>
    </r>
  </si>
  <si>
    <t>Identical wheels, lower wheel is spinning</t>
  </si>
  <si>
    <r>
      <t>a</t>
    </r>
    <r>
      <rPr>
        <sz val="9"/>
        <rFont val="Helv"/>
        <family val="0"/>
      </rPr>
      <t xml:space="preserve"> / rad/s^2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</si>
</sst>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r.&quot;#,##0_);\(&quot;Fr.&quot;#,##0\)"/>
    <numFmt numFmtId="165" formatCode="&quot;Fr.&quot;#,##0_);[Red]\(&quot;Fr.&quot;#,##0\)"/>
    <numFmt numFmtId="166" formatCode="&quot;Fr.&quot;#,##0.00_);\(&quot;Fr.&quot;#,##0.00\)"/>
    <numFmt numFmtId="167" formatCode="&quot;Fr.&quot;#,##0.00_);[Red]\(&quot;Fr.&quot;#,##0.00\)"/>
    <numFmt numFmtId="168" formatCode="_(&quot;Fr.&quot;* #,##0_);_(&quot;Fr.&quot;* \(#,##0\);_(&quot;Fr.&quot;* &quot;-&quot;_);_(@_)"/>
    <numFmt numFmtId="169" formatCode="_(&quot;Fr.&quot;* #,##0.00_);_(&quot;Fr.&quot;* \(#,##0.00\);_(&quot;Fr.&quot;* &quot;-&quot;??_);_(@_)"/>
    <numFmt numFmtId="170" formatCode="0.0"/>
    <numFmt numFmtId="171" formatCode="0.000"/>
  </numFmts>
  <fonts count="2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0"/>
      <name val="Helv"/>
      <family val="0"/>
    </font>
    <font>
      <sz val="9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Helv"/>
      <family val="0"/>
    </font>
    <font>
      <sz val="9"/>
      <name val="Symbol"/>
      <family val="0"/>
    </font>
    <font>
      <b/>
      <sz val="10"/>
      <color indexed="8"/>
      <name val="Helv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4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11" fillId="16" borderId="0" applyNumberFormat="0" applyBorder="0" applyAlignment="0" applyProtection="0"/>
    <xf numFmtId="0" fontId="15" fillId="11" borderId="1" applyNumberFormat="0" applyAlignment="0" applyProtection="0"/>
    <xf numFmtId="0" fontId="17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3" borderId="1" applyNumberFormat="0" applyAlignment="0" applyProtection="0"/>
    <xf numFmtId="0" fontId="16" fillId="0" borderId="6" applyNumberFormat="0" applyFill="0" applyAlignment="0" applyProtection="0"/>
    <xf numFmtId="0" fontId="12" fillId="19" borderId="0" applyNumberFormat="0" applyBorder="0" applyAlignment="0" applyProtection="0"/>
    <xf numFmtId="0" fontId="0" fillId="20" borderId="7" applyNumberFormat="0" applyFont="0" applyAlignment="0" applyProtection="0"/>
    <xf numFmtId="0" fontId="14" fillId="11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5" fillId="0" borderId="0" xfId="0" applyNumberFormat="1" applyFont="1" applyAlignment="1">
      <alignment horizontal="center"/>
    </xf>
    <xf numFmtId="170" fontId="5" fillId="0" borderId="0" xfId="0" applyNumberFormat="1" applyFont="1" applyAlignment="1">
      <alignment/>
    </xf>
    <xf numFmtId="0" fontId="1" fillId="0" borderId="0" xfId="0" applyFont="1" applyAlignment="1">
      <alignment/>
    </xf>
    <xf numFmtId="171" fontId="5" fillId="0" borderId="0" xfId="0" applyNumberFormat="1" applyFont="1" applyAlignment="1">
      <alignment/>
    </xf>
    <xf numFmtId="171" fontId="5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Spinning down of flywheel: Angular speed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10925"/>
          <c:w val="0.83675"/>
          <c:h val="0.81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'vpdata.xls'!$J$5</c:f>
              <c:strCache>
                <c:ptCount val="1"/>
                <c:pt idx="0">
                  <c:v>W / rad/s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'vpdata.xls'!$B$6:$B$77</c:f>
              <c:numCache/>
            </c:numRef>
          </c:xVal>
          <c:yVal>
            <c:numRef>
              <c:f>'vpdata.xls'!$J$6:$J$77</c:f>
              <c:numCache/>
            </c:numRef>
          </c:yVal>
          <c:smooth val="0"/>
        </c:ser>
        <c:axId val="24234406"/>
        <c:axId val="16783063"/>
      </c:scatterChart>
      <c:valAx>
        <c:axId val="24234406"/>
        <c:scaling>
          <c:orientation val="minMax"/>
          <c:min val="4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Time / 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6783063"/>
        <c:crosses val="autoZero"/>
        <c:crossBetween val="midCat"/>
        <c:dispUnits/>
      </c:valAx>
      <c:valAx>
        <c:axId val="16783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Omega / rad/s</a:t>
                </a:r>
              </a:p>
            </c:rich>
          </c:tx>
          <c:layout>
            <c:manualLayout>
              <c:xMode val="factor"/>
              <c:yMode val="factor"/>
              <c:x val="-0.01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42344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Spinning down of flywheel: Angular acceleration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"/>
          <c:y val="0.10875"/>
          <c:w val="0.837"/>
          <c:h val="0.81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'vpdata.xls'!$K$5</c:f>
              <c:strCache>
                <c:ptCount val="1"/>
                <c:pt idx="0">
                  <c:v>a / rad/s^2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'vpdata.xls'!$B$6:$B$77</c:f>
              <c:numCache/>
            </c:numRef>
          </c:xVal>
          <c:yVal>
            <c:numRef>
              <c:f>'vpdata.xls'!$K$6:$K$77</c:f>
              <c:numCache/>
            </c:numRef>
          </c:yVal>
          <c:smooth val="0"/>
        </c:ser>
        <c:axId val="16829840"/>
        <c:axId val="17250833"/>
      </c:scatterChart>
      <c:valAx>
        <c:axId val="16829840"/>
        <c:scaling>
          <c:orientation val="minMax"/>
          <c:min val="4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Time / 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7250833"/>
        <c:crosses val="autoZero"/>
        <c:crossBetween val="midCat"/>
        <c:dispUnits/>
      </c:valAx>
      <c:valAx>
        <c:axId val="172508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Omega / rad/s</a:t>
                </a:r>
              </a:p>
            </c:rich>
          </c:tx>
          <c:layout>
            <c:manualLayout>
              <c:xMode val="factor"/>
              <c:yMode val="factor"/>
              <c:x val="-0.01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68298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</xdr:row>
      <xdr:rowOff>0</xdr:rowOff>
    </xdr:from>
    <xdr:to>
      <xdr:col>18</xdr:col>
      <xdr:colOff>285750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6562725" y="314325"/>
        <a:ext cx="52959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29</xdr:row>
      <xdr:rowOff>0</xdr:rowOff>
    </xdr:from>
    <xdr:to>
      <xdr:col>18</xdr:col>
      <xdr:colOff>295275</xdr:colOff>
      <xdr:row>55</xdr:row>
      <xdr:rowOff>0</xdr:rowOff>
    </xdr:to>
    <xdr:graphicFrame>
      <xdr:nvGraphicFramePr>
        <xdr:cNvPr id="2" name="Chart 7"/>
        <xdr:cNvGraphicFramePr/>
      </xdr:nvGraphicFramePr>
      <xdr:xfrm>
        <a:off x="6562725" y="4686300"/>
        <a:ext cx="5305425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8"/>
  <sheetViews>
    <sheetView tabSelected="1" workbookViewId="0" topLeftCell="A1">
      <selection activeCell="A1" sqref="A1"/>
    </sheetView>
  </sheetViews>
  <sheetFormatPr defaultColWidth="11.00390625" defaultRowHeight="12"/>
  <cols>
    <col min="1" max="1" width="7.125" style="2" customWidth="1"/>
    <col min="2" max="2" width="5.125" style="6" customWidth="1"/>
    <col min="3" max="6" width="5.125" style="2" customWidth="1"/>
    <col min="7" max="10" width="8.50390625" style="8" customWidth="1"/>
    <col min="11" max="11" width="8.50390625" style="2" customWidth="1"/>
    <col min="12" max="14" width="10.875" style="2" customWidth="1"/>
  </cols>
  <sheetData>
    <row r="2" ht="12.75">
      <c r="A2" s="1" t="s">
        <v>1</v>
      </c>
    </row>
    <row r="3" ht="12.75">
      <c r="A3" s="2" t="s">
        <v>12</v>
      </c>
    </row>
    <row r="5" spans="2:15" s="4" customFormat="1" ht="13.5">
      <c r="B5" s="5" t="s">
        <v>0</v>
      </c>
      <c r="C5" s="3" t="s">
        <v>7</v>
      </c>
      <c r="D5" s="3" t="s">
        <v>8</v>
      </c>
      <c r="E5" s="3" t="s">
        <v>9</v>
      </c>
      <c r="F5" s="3" t="s">
        <v>10</v>
      </c>
      <c r="G5" s="9" t="s">
        <v>2</v>
      </c>
      <c r="H5" s="9" t="s">
        <v>2</v>
      </c>
      <c r="I5" s="9" t="s">
        <v>2</v>
      </c>
      <c r="J5" s="9" t="s">
        <v>11</v>
      </c>
      <c r="K5" s="10" t="s">
        <v>13</v>
      </c>
      <c r="L5" s="3"/>
      <c r="M5" s="3"/>
      <c r="N5" s="3"/>
      <c r="O5" s="3"/>
    </row>
    <row r="6" spans="1:15" ht="12.75">
      <c r="A6"/>
      <c r="O6" s="2"/>
    </row>
    <row r="7" spans="1:15" ht="12.75">
      <c r="A7" s="7" t="s">
        <v>3</v>
      </c>
      <c r="C7" s="2">
        <v>294</v>
      </c>
      <c r="D7" s="2">
        <v>225</v>
      </c>
      <c r="O7" s="2"/>
    </row>
    <row r="8" spans="1:15" ht="12.75">
      <c r="A8" t="s">
        <v>4</v>
      </c>
      <c r="B8" s="6">
        <v>42</v>
      </c>
      <c r="C8" s="2">
        <v>374</v>
      </c>
      <c r="D8" s="2">
        <v>362</v>
      </c>
      <c r="E8" s="2">
        <f>C8-C$7</f>
        <v>80</v>
      </c>
      <c r="F8" s="2">
        <f>D8-D$7</f>
        <v>137</v>
      </c>
      <c r="G8" s="8">
        <f>ATAN2(F8,E8)</f>
        <v>0.5285281689033919</v>
      </c>
      <c r="H8" s="8">
        <f>G8</f>
        <v>0.5285281689033919</v>
      </c>
      <c r="O8" s="2"/>
    </row>
    <row r="9" spans="1:15" ht="12.75">
      <c r="A9" t="s">
        <v>5</v>
      </c>
      <c r="B9" s="6">
        <v>42.2</v>
      </c>
      <c r="C9" s="2">
        <v>455</v>
      </c>
      <c r="D9" s="2">
        <v>201</v>
      </c>
      <c r="E9" s="2">
        <f aca="true" t="shared" si="0" ref="E9:E68">C9-C$7</f>
        <v>161</v>
      </c>
      <c r="F9" s="2">
        <f aca="true" t="shared" si="1" ref="F9:F68">D9-D$7</f>
        <v>-24</v>
      </c>
      <c r="G9" s="8">
        <f aca="true" t="shared" si="2" ref="G9:G68">ATAN2(F9,E9)</f>
        <v>1.7187749745351555</v>
      </c>
      <c r="H9" s="8">
        <f>G9</f>
        <v>1.7187749745351555</v>
      </c>
      <c r="I9" s="8">
        <f>(H8+H9+H10)/3</f>
        <v>1.7229706425067988</v>
      </c>
      <c r="O9" s="2"/>
    </row>
    <row r="10" spans="1:15" ht="12.75">
      <c r="A10" t="s">
        <v>6</v>
      </c>
      <c r="B10" s="6">
        <v>42.4</v>
      </c>
      <c r="C10" s="2">
        <v>330</v>
      </c>
      <c r="D10" s="2">
        <v>64</v>
      </c>
      <c r="E10" s="2">
        <f t="shared" si="0"/>
        <v>36</v>
      </c>
      <c r="F10" s="2">
        <f t="shared" si="1"/>
        <v>-161</v>
      </c>
      <c r="G10" s="8">
        <f t="shared" si="2"/>
        <v>2.921608784081849</v>
      </c>
      <c r="H10" s="8">
        <f>G10</f>
        <v>2.921608784081849</v>
      </c>
      <c r="I10" s="8">
        <f aca="true" t="shared" si="3" ref="I10:I67">(H9+H10+H11)/3</f>
        <v>2.9249569340131494</v>
      </c>
      <c r="O10" s="2"/>
    </row>
    <row r="11" spans="1:15" ht="12.75">
      <c r="A11"/>
      <c r="B11" s="6">
        <v>42.6</v>
      </c>
      <c r="C11" s="2">
        <v>156</v>
      </c>
      <c r="D11" s="2">
        <v>135</v>
      </c>
      <c r="E11" s="2">
        <f t="shared" si="0"/>
        <v>-138</v>
      </c>
      <c r="F11" s="2">
        <f t="shared" si="1"/>
        <v>-90</v>
      </c>
      <c r="G11" s="8">
        <f t="shared" si="2"/>
        <v>-2.148698263757142</v>
      </c>
      <c r="H11" s="8">
        <f aca="true" t="shared" si="4" ref="H11:H16">G11+2*PI()</f>
        <v>4.134487043422444</v>
      </c>
      <c r="I11" s="8">
        <f t="shared" si="3"/>
        <v>4.059130878946636</v>
      </c>
      <c r="O11" s="2"/>
    </row>
    <row r="12" spans="1:15" ht="12.75">
      <c r="A12"/>
      <c r="B12" s="6">
        <v>42.8</v>
      </c>
      <c r="C12" s="2">
        <v>144</v>
      </c>
      <c r="D12" s="2">
        <v>290</v>
      </c>
      <c r="E12" s="2">
        <f t="shared" si="0"/>
        <v>-150</v>
      </c>
      <c r="F12" s="2">
        <f t="shared" si="1"/>
        <v>65</v>
      </c>
      <c r="G12" s="8">
        <f t="shared" si="2"/>
        <v>-1.1618884978439712</v>
      </c>
      <c r="H12" s="8">
        <f t="shared" si="4"/>
        <v>5.121296809335615</v>
      </c>
      <c r="I12" s="8">
        <f t="shared" si="3"/>
        <v>5.161042219152492</v>
      </c>
      <c r="J12" s="8">
        <f>(I15-I9)/1.2</f>
        <v>5.4496836536554385</v>
      </c>
      <c r="O12" s="2"/>
    </row>
    <row r="13" spans="1:15" ht="12.75">
      <c r="A13"/>
      <c r="B13" s="6">
        <v>43</v>
      </c>
      <c r="C13" s="2">
        <v>285</v>
      </c>
      <c r="D13" s="2">
        <v>386</v>
      </c>
      <c r="E13" s="2">
        <f t="shared" si="0"/>
        <v>-9</v>
      </c>
      <c r="F13" s="2">
        <f t="shared" si="1"/>
        <v>161</v>
      </c>
      <c r="G13" s="8">
        <f t="shared" si="2"/>
        <v>-0.05584250248016998</v>
      </c>
      <c r="H13" s="8">
        <f t="shared" si="4"/>
        <v>6.227342804699417</v>
      </c>
      <c r="I13" s="8">
        <f t="shared" si="3"/>
        <v>6.206032297101533</v>
      </c>
      <c r="J13" s="8">
        <f aca="true" t="shared" si="5" ref="J13:J64">(I16-I10)/1.2</f>
        <v>5.251790514605769</v>
      </c>
      <c r="O13" s="2"/>
    </row>
    <row r="14" spans="1:15" ht="12.75">
      <c r="A14"/>
      <c r="B14" s="6">
        <v>43.2</v>
      </c>
      <c r="C14" s="2">
        <v>427</v>
      </c>
      <c r="D14" s="2">
        <v>313</v>
      </c>
      <c r="E14" s="2">
        <f t="shared" si="0"/>
        <v>133</v>
      </c>
      <c r="F14" s="2">
        <f t="shared" si="1"/>
        <v>88</v>
      </c>
      <c r="G14" s="8">
        <f t="shared" si="2"/>
        <v>0.9862719700899831</v>
      </c>
      <c r="H14" s="8">
        <f t="shared" si="4"/>
        <v>7.269457277269569</v>
      </c>
      <c r="I14" s="8">
        <f t="shared" si="3"/>
        <v>7.256547123150821</v>
      </c>
      <c r="J14" s="8">
        <f t="shared" si="5"/>
        <v>5.081792829312361</v>
      </c>
      <c r="K14" s="8">
        <f>(J16-J12)/(B16-B12)</f>
        <v>-0.8626120814648596</v>
      </c>
      <c r="O14" s="2"/>
    </row>
    <row r="15" spans="1:15" ht="12.75">
      <c r="A15"/>
      <c r="B15" s="6">
        <v>43.4</v>
      </c>
      <c r="C15" s="2">
        <v>440</v>
      </c>
      <c r="D15" s="2">
        <v>160</v>
      </c>
      <c r="E15" s="2">
        <f t="shared" si="0"/>
        <v>146</v>
      </c>
      <c r="F15" s="2">
        <f t="shared" si="1"/>
        <v>-65</v>
      </c>
      <c r="G15" s="8">
        <f t="shared" si="2"/>
        <v>1.9896559803038933</v>
      </c>
      <c r="H15" s="8">
        <f t="shared" si="4"/>
        <v>8.27284128748348</v>
      </c>
      <c r="I15" s="8">
        <f t="shared" si="3"/>
        <v>8.262591026893325</v>
      </c>
      <c r="J15" s="8">
        <f t="shared" si="5"/>
        <v>4.904179304448828</v>
      </c>
      <c r="K15" s="8">
        <f aca="true" t="shared" si="6" ref="K15:K65">(J17-J13)/(B17-B13)</f>
        <v>-0.8320990719273321</v>
      </c>
      <c r="O15" s="2"/>
    </row>
    <row r="16" spans="1:15" ht="12.75">
      <c r="A16"/>
      <c r="B16" s="6">
        <v>43.6</v>
      </c>
      <c r="C16" s="2">
        <v>323</v>
      </c>
      <c r="D16" s="2">
        <v>65</v>
      </c>
      <c r="E16" s="2">
        <f t="shared" si="0"/>
        <v>29</v>
      </c>
      <c r="F16" s="2">
        <f t="shared" si="1"/>
        <v>-160</v>
      </c>
      <c r="G16" s="8">
        <f t="shared" si="2"/>
        <v>2.9622892087473405</v>
      </c>
      <c r="H16" s="8">
        <f t="shared" si="4"/>
        <v>9.245474515926926</v>
      </c>
      <c r="I16" s="8">
        <f t="shared" si="3"/>
        <v>9.227105551540072</v>
      </c>
      <c r="J16" s="8">
        <f t="shared" si="5"/>
        <v>4.759593988483547</v>
      </c>
      <c r="K16" s="8">
        <f t="shared" si="6"/>
        <v>-0.840037623782692</v>
      </c>
      <c r="O16" s="2"/>
    </row>
    <row r="17" spans="1:15" ht="12.75">
      <c r="A17"/>
      <c r="B17" s="6">
        <v>43.8</v>
      </c>
      <c r="C17" s="2">
        <v>183</v>
      </c>
      <c r="D17" s="2">
        <v>103</v>
      </c>
      <c r="E17" s="2">
        <f t="shared" si="0"/>
        <v>-111</v>
      </c>
      <c r="F17" s="2">
        <f t="shared" si="1"/>
        <v>-122</v>
      </c>
      <c r="G17" s="8">
        <f t="shared" si="2"/>
        <v>-2.4033697631493616</v>
      </c>
      <c r="H17" s="8">
        <f>G17+4*PI()</f>
        <v>10.16300085120981</v>
      </c>
      <c r="I17" s="8">
        <f t="shared" si="3"/>
        <v>10.157282274121469</v>
      </c>
      <c r="J17" s="8">
        <f t="shared" si="5"/>
        <v>4.586111257063906</v>
      </c>
      <c r="K17" s="8">
        <f t="shared" si="6"/>
        <v>-0.8027945939330118</v>
      </c>
      <c r="O17" s="2"/>
    </row>
    <row r="18" spans="1:15" ht="12.75">
      <c r="A18"/>
      <c r="B18" s="6">
        <v>44</v>
      </c>
      <c r="C18" s="2">
        <v>132</v>
      </c>
      <c r="D18" s="2">
        <v>236</v>
      </c>
      <c r="E18" s="2">
        <f t="shared" si="0"/>
        <v>-162</v>
      </c>
      <c r="F18" s="2">
        <f t="shared" si="1"/>
        <v>11</v>
      </c>
      <c r="G18" s="8">
        <f t="shared" si="2"/>
        <v>-1.5029991591315066</v>
      </c>
      <c r="H18" s="8">
        <f aca="true" t="shared" si="7" ref="H18:H23">G18+4*PI()</f>
        <v>11.063371455227665</v>
      </c>
      <c r="I18" s="8">
        <f t="shared" si="3"/>
        <v>11.046057384491085</v>
      </c>
      <c r="J18" s="8">
        <f t="shared" si="5"/>
        <v>4.40976273028621</v>
      </c>
      <c r="K18" s="8">
        <f t="shared" si="6"/>
        <v>-0.8061508153099024</v>
      </c>
      <c r="O18" s="2"/>
    </row>
    <row r="19" spans="1:15" ht="12.75">
      <c r="A19"/>
      <c r="B19" s="6">
        <v>44.2</v>
      </c>
      <c r="C19" s="2">
        <v>195</v>
      </c>
      <c r="D19" s="2">
        <v>354</v>
      </c>
      <c r="E19" s="2">
        <f t="shared" si="0"/>
        <v>-99</v>
      </c>
      <c r="F19" s="2">
        <f t="shared" si="1"/>
        <v>129</v>
      </c>
      <c r="G19" s="8">
        <f t="shared" si="2"/>
        <v>-0.6545707673233914</v>
      </c>
      <c r="H19" s="8">
        <f t="shared" si="7"/>
        <v>11.91179984703578</v>
      </c>
      <c r="I19" s="8">
        <f t="shared" si="3"/>
        <v>11.917545083281789</v>
      </c>
      <c r="J19" s="8">
        <f t="shared" si="5"/>
        <v>4.261943629302415</v>
      </c>
      <c r="K19" s="8">
        <f t="shared" si="6"/>
        <v>-0.7281067602607588</v>
      </c>
      <c r="O19" s="2"/>
    </row>
    <row r="20" spans="1:15" ht="12.75">
      <c r="A20"/>
      <c r="B20" s="6">
        <v>44.4</v>
      </c>
      <c r="C20" s="2">
        <v>327</v>
      </c>
      <c r="D20" s="2">
        <v>379</v>
      </c>
      <c r="E20" s="2">
        <f t="shared" si="0"/>
        <v>33</v>
      </c>
      <c r="F20" s="2">
        <f t="shared" si="1"/>
        <v>154</v>
      </c>
      <c r="G20" s="8">
        <f t="shared" si="2"/>
        <v>0.21109333322274654</v>
      </c>
      <c r="H20" s="8">
        <f t="shared" si="7"/>
        <v>12.77746394758192</v>
      </c>
      <c r="I20" s="8">
        <f t="shared" si="3"/>
        <v>12.759880631627508</v>
      </c>
      <c r="J20" s="8">
        <f t="shared" si="5"/>
        <v>4.114673336235628</v>
      </c>
      <c r="K20" s="8">
        <f t="shared" si="6"/>
        <v>-0.6913703086808267</v>
      </c>
      <c r="O20" s="2"/>
    </row>
    <row r="21" spans="1:15" ht="12.75">
      <c r="A21"/>
      <c r="B21" s="6">
        <v>44.6</v>
      </c>
      <c r="C21" s="2">
        <v>432</v>
      </c>
      <c r="D21" s="2">
        <v>309</v>
      </c>
      <c r="E21" s="2">
        <f t="shared" si="0"/>
        <v>138</v>
      </c>
      <c r="F21" s="2">
        <f t="shared" si="1"/>
        <v>84</v>
      </c>
      <c r="G21" s="8">
        <f t="shared" si="2"/>
        <v>1.0240074859056492</v>
      </c>
      <c r="H21" s="8">
        <f t="shared" si="7"/>
        <v>13.590378100264822</v>
      </c>
      <c r="I21" s="8">
        <f t="shared" si="3"/>
        <v>13.554306303236777</v>
      </c>
      <c r="J21" s="8">
        <f t="shared" si="5"/>
        <v>4.003625848855296</v>
      </c>
      <c r="K21" s="8">
        <f t="shared" si="6"/>
        <v>-0.6923995242848232</v>
      </c>
      <c r="O21" s="2"/>
    </row>
    <row r="22" spans="1:15" ht="12.75">
      <c r="A22"/>
      <c r="B22" s="6">
        <v>44.8</v>
      </c>
      <c r="C22" s="2">
        <v>451</v>
      </c>
      <c r="D22" s="2">
        <v>200</v>
      </c>
      <c r="E22" s="2">
        <f t="shared" si="0"/>
        <v>157</v>
      </c>
      <c r="F22" s="2">
        <f t="shared" si="1"/>
        <v>-25</v>
      </c>
      <c r="G22" s="8">
        <f t="shared" si="2"/>
        <v>1.728706247504412</v>
      </c>
      <c r="H22" s="8">
        <f t="shared" si="7"/>
        <v>14.295076861863585</v>
      </c>
      <c r="I22" s="8">
        <f t="shared" si="3"/>
        <v>14.34143790670297</v>
      </c>
      <c r="J22" s="8">
        <f t="shared" si="5"/>
        <v>3.8566664833415505</v>
      </c>
      <c r="K22" s="8">
        <f t="shared" si="6"/>
        <v>-0.6695310599992996</v>
      </c>
      <c r="O22" s="2"/>
    </row>
    <row r="23" spans="1:15" ht="12.75">
      <c r="A23"/>
      <c r="B23" s="6">
        <v>45</v>
      </c>
      <c r="C23" s="2">
        <v>381</v>
      </c>
      <c r="D23" s="2">
        <v>89</v>
      </c>
      <c r="E23" s="2">
        <f t="shared" si="0"/>
        <v>87</v>
      </c>
      <c r="F23" s="2">
        <f t="shared" si="1"/>
        <v>-136</v>
      </c>
      <c r="G23" s="8">
        <f t="shared" si="2"/>
        <v>2.5724881436213276</v>
      </c>
      <c r="H23" s="8">
        <f t="shared" si="7"/>
        <v>15.1388587579805</v>
      </c>
      <c r="I23" s="8">
        <f t="shared" si="3"/>
        <v>15.094890277604222</v>
      </c>
      <c r="J23" s="8">
        <f t="shared" si="5"/>
        <v>3.7080240098745585</v>
      </c>
      <c r="K23" s="8">
        <f t="shared" si="6"/>
        <v>-0.7017729554570836</v>
      </c>
      <c r="O23" s="2"/>
    </row>
    <row r="24" spans="1:15" ht="12.75">
      <c r="A24"/>
      <c r="B24" s="6">
        <v>45.2</v>
      </c>
      <c r="C24" s="2">
        <v>271</v>
      </c>
      <c r="D24" s="2">
        <v>65</v>
      </c>
      <c r="E24" s="2">
        <f t="shared" si="0"/>
        <v>-23</v>
      </c>
      <c r="F24" s="2">
        <f t="shared" si="1"/>
        <v>-160</v>
      </c>
      <c r="G24" s="8">
        <f t="shared" si="2"/>
        <v>-2.9988207085701823</v>
      </c>
      <c r="H24" s="8">
        <f>G24+6*PI()</f>
        <v>15.850735212968576</v>
      </c>
      <c r="I24" s="8">
        <f t="shared" si="3"/>
        <v>15.85040840311744</v>
      </c>
      <c r="J24" s="8">
        <f t="shared" si="5"/>
        <v>3.579048488236185</v>
      </c>
      <c r="K24" s="8">
        <f t="shared" si="6"/>
        <v>-0.6591029622550779</v>
      </c>
      <c r="O24" s="2"/>
    </row>
    <row r="25" spans="1:15" ht="12.75">
      <c r="A25"/>
      <c r="B25" s="6">
        <v>45.4</v>
      </c>
      <c r="C25" s="2">
        <v>169</v>
      </c>
      <c r="D25" s="2">
        <v>116</v>
      </c>
      <c r="E25" s="2">
        <f t="shared" si="0"/>
        <v>-125</v>
      </c>
      <c r="F25" s="2">
        <f t="shared" si="1"/>
        <v>-109</v>
      </c>
      <c r="G25" s="8">
        <f t="shared" si="2"/>
        <v>-2.2879246831355173</v>
      </c>
      <c r="H25" s="8">
        <f aca="true" t="shared" si="8" ref="H25:H34">G25+6*PI()</f>
        <v>16.56163123840324</v>
      </c>
      <c r="I25" s="8">
        <f t="shared" si="3"/>
        <v>16.54554486329165</v>
      </c>
      <c r="J25" s="8">
        <f t="shared" si="5"/>
        <v>3.442207484489631</v>
      </c>
      <c r="K25" s="8">
        <f t="shared" si="6"/>
        <v>-0.6733929796007606</v>
      </c>
      <c r="O25" s="2"/>
    </row>
    <row r="26" spans="1:15" ht="12.75">
      <c r="A26"/>
      <c r="B26" s="6">
        <v>45.6</v>
      </c>
      <c r="C26" s="2">
        <v>129</v>
      </c>
      <c r="D26" s="2">
        <v>216</v>
      </c>
      <c r="E26" s="2">
        <f t="shared" si="0"/>
        <v>-165</v>
      </c>
      <c r="F26" s="2">
        <f t="shared" si="1"/>
        <v>-9</v>
      </c>
      <c r="G26" s="8">
        <f t="shared" si="2"/>
        <v>-1.6252877830356276</v>
      </c>
      <c r="H26" s="8">
        <f t="shared" si="8"/>
        <v>17.22426813850313</v>
      </c>
      <c r="I26" s="8">
        <f t="shared" si="3"/>
        <v>17.20950944347698</v>
      </c>
      <c r="J26" s="8">
        <f t="shared" si="5"/>
        <v>3.3293841135374853</v>
      </c>
      <c r="K26" s="8">
        <f t="shared" si="6"/>
        <v>-0.6561489470388189</v>
      </c>
      <c r="O26" s="2"/>
    </row>
    <row r="27" spans="1:15" ht="12.75">
      <c r="A27"/>
      <c r="B27" s="6">
        <v>45.8</v>
      </c>
      <c r="C27" s="2">
        <v>158</v>
      </c>
      <c r="D27" s="2">
        <v>311</v>
      </c>
      <c r="E27" s="2">
        <f t="shared" si="0"/>
        <v>-136</v>
      </c>
      <c r="F27" s="2">
        <f t="shared" si="1"/>
        <v>86</v>
      </c>
      <c r="G27" s="8">
        <f t="shared" si="2"/>
        <v>-1.0069269680141963</v>
      </c>
      <c r="H27" s="8">
        <f t="shared" si="8"/>
        <v>17.842628953524564</v>
      </c>
      <c r="I27" s="8">
        <f t="shared" si="3"/>
        <v>17.8491644891202</v>
      </c>
      <c r="J27" s="8">
        <f t="shared" si="5"/>
        <v>3.169309626193952</v>
      </c>
      <c r="K27" s="8">
        <f t="shared" si="6"/>
        <v>-0.6284673718649997</v>
      </c>
      <c r="O27" s="2"/>
    </row>
    <row r="28" spans="1:15" ht="12.75">
      <c r="A28"/>
      <c r="B28" s="6">
        <v>46</v>
      </c>
      <c r="C28" s="2">
        <v>236</v>
      </c>
      <c r="D28" s="2">
        <v>375</v>
      </c>
      <c r="E28" s="2">
        <f t="shared" si="0"/>
        <v>-58</v>
      </c>
      <c r="F28" s="2">
        <f t="shared" si="1"/>
        <v>150</v>
      </c>
      <c r="G28" s="8">
        <f t="shared" si="2"/>
        <v>-0.36895954620585647</v>
      </c>
      <c r="H28" s="8">
        <f t="shared" si="8"/>
        <v>18.4805963753329</v>
      </c>
      <c r="I28" s="8">
        <f t="shared" si="3"/>
        <v>18.472086888090526</v>
      </c>
      <c r="J28" s="8">
        <f t="shared" si="5"/>
        <v>3.054129330605132</v>
      </c>
      <c r="K28" s="8">
        <f t="shared" si="6"/>
        <v>-0.6041640109176171</v>
      </c>
      <c r="O28" s="2"/>
    </row>
    <row r="29" spans="1:15" ht="12.75">
      <c r="A29"/>
      <c r="B29" s="6">
        <v>46.2</v>
      </c>
      <c r="C29" s="2">
        <v>333</v>
      </c>
      <c r="D29" s="2">
        <v>382</v>
      </c>
      <c r="E29" s="2">
        <f t="shared" si="0"/>
        <v>39</v>
      </c>
      <c r="F29" s="2">
        <f t="shared" si="1"/>
        <v>157</v>
      </c>
      <c r="G29" s="8">
        <f t="shared" si="2"/>
        <v>0.24347941387536423</v>
      </c>
      <c r="H29" s="8">
        <f t="shared" si="8"/>
        <v>19.093035335414122</v>
      </c>
      <c r="I29" s="8">
        <f t="shared" si="3"/>
        <v>19.090151213849204</v>
      </c>
      <c r="J29" s="8">
        <f t="shared" si="5"/>
        <v>2.9394335869976285</v>
      </c>
      <c r="K29" s="8">
        <f t="shared" si="6"/>
        <v>-0.5464211166142401</v>
      </c>
      <c r="O29" s="2"/>
    </row>
    <row r="30" spans="1:15" ht="12.75">
      <c r="A30"/>
      <c r="B30" s="6">
        <v>46.4</v>
      </c>
      <c r="C30" s="2">
        <v>414</v>
      </c>
      <c r="D30" s="2">
        <v>331</v>
      </c>
      <c r="E30" s="2">
        <f t="shared" si="0"/>
        <v>120</v>
      </c>
      <c r="F30" s="2">
        <f t="shared" si="1"/>
        <v>106</v>
      </c>
      <c r="G30" s="8">
        <f t="shared" si="2"/>
        <v>0.8472660092618283</v>
      </c>
      <c r="H30" s="8">
        <f t="shared" si="8"/>
        <v>19.69682193080059</v>
      </c>
      <c r="I30" s="8">
        <f t="shared" si="3"/>
        <v>19.65357995455018</v>
      </c>
      <c r="J30" s="8">
        <f t="shared" si="5"/>
        <v>2.8460529048033933</v>
      </c>
      <c r="K30" s="8">
        <f t="shared" si="6"/>
        <v>-0.5599312417593209</v>
      </c>
      <c r="O30" s="2"/>
    </row>
    <row r="31" spans="1:15" ht="12.75">
      <c r="A31"/>
      <c r="B31" s="6">
        <v>46.6</v>
      </c>
      <c r="C31" s="2">
        <v>451</v>
      </c>
      <c r="D31" s="2">
        <v>265</v>
      </c>
      <c r="E31" s="2">
        <f t="shared" si="0"/>
        <v>157</v>
      </c>
      <c r="F31" s="2">
        <f t="shared" si="1"/>
        <v>40</v>
      </c>
      <c r="G31" s="8">
        <f t="shared" si="2"/>
        <v>1.3213266758970719</v>
      </c>
      <c r="H31" s="8">
        <f t="shared" si="8"/>
        <v>20.17088259743583</v>
      </c>
      <c r="I31" s="8">
        <f t="shared" si="3"/>
        <v>20.210500060017807</v>
      </c>
      <c r="J31" s="8">
        <f t="shared" si="5"/>
        <v>2.7321727329025576</v>
      </c>
      <c r="K31" s="8">
        <f t="shared" si="6"/>
        <v>-0.5432246036432089</v>
      </c>
      <c r="O31" s="2"/>
    </row>
    <row r="32" spans="1:15" ht="12.75">
      <c r="A32"/>
      <c r="B32" s="6">
        <v>46.8</v>
      </c>
      <c r="C32" s="2">
        <v>445</v>
      </c>
      <c r="D32" s="2">
        <v>171</v>
      </c>
      <c r="E32" s="2">
        <f t="shared" si="0"/>
        <v>151</v>
      </c>
      <c r="F32" s="2">
        <f t="shared" si="1"/>
        <v>-54</v>
      </c>
      <c r="G32" s="8">
        <f t="shared" si="2"/>
        <v>1.9142397302782468</v>
      </c>
      <c r="H32" s="8">
        <f t="shared" si="8"/>
        <v>20.763795651817006</v>
      </c>
      <c r="I32" s="8">
        <f t="shared" si="3"/>
        <v>20.736829747874133</v>
      </c>
      <c r="J32" s="8">
        <f t="shared" si="5"/>
        <v>2.6061843371976767</v>
      </c>
      <c r="K32" s="8">
        <f t="shared" si="6"/>
        <v>-0.558918209263726</v>
      </c>
      <c r="O32" s="2"/>
    </row>
    <row r="33" spans="1:15" ht="12.75">
      <c r="A33"/>
      <c r="B33" s="6">
        <v>47</v>
      </c>
      <c r="C33" s="2">
        <v>400</v>
      </c>
      <c r="D33" s="2">
        <v>103</v>
      </c>
      <c r="E33" s="2">
        <f t="shared" si="0"/>
        <v>106</v>
      </c>
      <c r="F33" s="2">
        <f t="shared" si="1"/>
        <v>-122</v>
      </c>
      <c r="G33" s="8">
        <f t="shared" si="2"/>
        <v>2.4262550728308003</v>
      </c>
      <c r="H33" s="8">
        <f t="shared" si="8"/>
        <v>21.275810994369557</v>
      </c>
      <c r="I33" s="8">
        <f t="shared" si="3"/>
        <v>21.26442797488427</v>
      </c>
      <c r="J33" s="8">
        <f t="shared" si="5"/>
        <v>2.504853904083063</v>
      </c>
      <c r="K33" s="8">
        <f t="shared" si="6"/>
        <v>-0.5415753349274485</v>
      </c>
      <c r="O33" s="2"/>
    </row>
    <row r="34" spans="1:15" ht="12.75">
      <c r="A34"/>
      <c r="B34" s="6">
        <v>47.2</v>
      </c>
      <c r="C34" s="2">
        <v>332</v>
      </c>
      <c r="D34" s="2">
        <v>68</v>
      </c>
      <c r="E34" s="2">
        <f t="shared" si="0"/>
        <v>38</v>
      </c>
      <c r="F34" s="2">
        <f t="shared" si="1"/>
        <v>-157</v>
      </c>
      <c r="G34" s="8">
        <f t="shared" si="2"/>
        <v>2.904121356927486</v>
      </c>
      <c r="H34" s="8">
        <f t="shared" si="8"/>
        <v>21.753677278466245</v>
      </c>
      <c r="I34" s="8">
        <f t="shared" si="3"/>
        <v>21.750694167573595</v>
      </c>
      <c r="J34" s="8">
        <f t="shared" si="5"/>
        <v>2.39891833739241</v>
      </c>
      <c r="K34" s="8">
        <f t="shared" si="6"/>
        <v>-0.517243328618267</v>
      </c>
      <c r="O34" s="2"/>
    </row>
    <row r="35" spans="1:15" ht="12.75">
      <c r="A35"/>
      <c r="B35" s="6">
        <v>47.4</v>
      </c>
      <c r="C35" s="2">
        <v>257</v>
      </c>
      <c r="D35" s="2">
        <v>68</v>
      </c>
      <c r="E35" s="2">
        <f t="shared" si="0"/>
        <v>-37</v>
      </c>
      <c r="F35" s="2">
        <f t="shared" si="1"/>
        <v>-157</v>
      </c>
      <c r="G35" s="8">
        <f t="shared" si="2"/>
        <v>-2.9101469988333726</v>
      </c>
      <c r="H35" s="8">
        <f>G35+8*PI()</f>
        <v>22.222594229884972</v>
      </c>
      <c r="I35" s="8">
        <f t="shared" si="3"/>
        <v>22.217572418486416</v>
      </c>
      <c r="J35" s="8">
        <f t="shared" si="5"/>
        <v>2.2989124649606003</v>
      </c>
      <c r="K35" s="8">
        <f t="shared" si="6"/>
        <v>-0.5097934968258778</v>
      </c>
      <c r="O35" s="2"/>
    </row>
    <row r="36" spans="1:15" ht="12.75">
      <c r="A36"/>
      <c r="B36" s="6">
        <v>47.6</v>
      </c>
      <c r="C36" s="2">
        <v>191</v>
      </c>
      <c r="D36" s="2">
        <v>99</v>
      </c>
      <c r="E36" s="2">
        <f t="shared" si="0"/>
        <v>-103</v>
      </c>
      <c r="F36" s="2">
        <f t="shared" si="1"/>
        <v>-126</v>
      </c>
      <c r="G36" s="8">
        <f t="shared" si="2"/>
        <v>-2.4562954816103093</v>
      </c>
      <c r="H36" s="8">
        <f aca="true" t="shared" si="9" ref="H36:H56">G36+8*PI()</f>
        <v>22.676445747108037</v>
      </c>
      <c r="I36" s="8">
        <f t="shared" si="3"/>
        <v>22.659404639449857</v>
      </c>
      <c r="J36" s="8">
        <f t="shared" si="5"/>
        <v>2.192389674303061</v>
      </c>
      <c r="K36" s="8">
        <f t="shared" si="6"/>
        <v>-0.4885664213751934</v>
      </c>
      <c r="O36" s="2"/>
    </row>
    <row r="37" spans="1:15" ht="12.75">
      <c r="A37"/>
      <c r="B37" s="6">
        <v>47.8</v>
      </c>
      <c r="C37" s="2">
        <v>149</v>
      </c>
      <c r="D37" s="2">
        <v>149</v>
      </c>
      <c r="E37" s="2">
        <f t="shared" si="0"/>
        <v>-145</v>
      </c>
      <c r="F37" s="2">
        <f t="shared" si="1"/>
        <v>-76</v>
      </c>
      <c r="G37" s="8">
        <f t="shared" si="2"/>
        <v>-2.053567287361787</v>
      </c>
      <c r="H37" s="8">
        <f t="shared" si="9"/>
        <v>23.079173941356558</v>
      </c>
      <c r="I37" s="8">
        <f t="shared" si="3"/>
        <v>23.0892020648887</v>
      </c>
      <c r="J37" s="8">
        <f t="shared" si="5"/>
        <v>2.097019106622362</v>
      </c>
      <c r="K37" s="8">
        <f t="shared" si="6"/>
        <v>-0.46590408523542987</v>
      </c>
      <c r="O37" s="2"/>
    </row>
    <row r="38" spans="1:15" ht="12.75">
      <c r="A38"/>
      <c r="B38" s="6">
        <v>48</v>
      </c>
      <c r="C38" s="2">
        <v>134</v>
      </c>
      <c r="D38" s="2">
        <v>217</v>
      </c>
      <c r="E38" s="2">
        <f t="shared" si="0"/>
        <v>-160</v>
      </c>
      <c r="F38" s="2">
        <f t="shared" si="1"/>
        <v>-8</v>
      </c>
      <c r="G38" s="8">
        <f t="shared" si="2"/>
        <v>-1.6207547225168393</v>
      </c>
      <c r="H38" s="8">
        <f t="shared" si="9"/>
        <v>23.511986506201506</v>
      </c>
      <c r="I38" s="8">
        <f t="shared" si="3"/>
        <v>23.495524705826853</v>
      </c>
      <c r="J38" s="8">
        <f t="shared" si="5"/>
        <v>2.0080652002922568</v>
      </c>
      <c r="K38" s="8">
        <f t="shared" si="6"/>
        <v>-0.43424119143727336</v>
      </c>
      <c r="O38" s="2"/>
    </row>
    <row r="39" spans="1:15" ht="12.75">
      <c r="A39"/>
      <c r="B39" s="6">
        <v>48.2</v>
      </c>
      <c r="C39" s="2">
        <v>141</v>
      </c>
      <c r="D39" s="2">
        <v>278</v>
      </c>
      <c r="E39" s="2">
        <f t="shared" si="0"/>
        <v>-153</v>
      </c>
      <c r="F39" s="2">
        <f t="shared" si="1"/>
        <v>53</v>
      </c>
      <c r="G39" s="8">
        <f t="shared" si="2"/>
        <v>-1.2373275587958603</v>
      </c>
      <c r="H39" s="8">
        <f t="shared" si="9"/>
        <v>23.895413669922483</v>
      </c>
      <c r="I39" s="8">
        <f t="shared" si="3"/>
        <v>23.895295584047943</v>
      </c>
      <c r="J39" s="8">
        <f t="shared" si="5"/>
        <v>1.9261891967722544</v>
      </c>
      <c r="K39" s="8">
        <f t="shared" si="6"/>
        <v>-0.41108454106252085</v>
      </c>
      <c r="O39" s="2"/>
    </row>
    <row r="40" spans="1:15" ht="12.75">
      <c r="A40"/>
      <c r="B40" s="6">
        <v>48.4</v>
      </c>
      <c r="C40" s="2">
        <v>170</v>
      </c>
      <c r="D40" s="2">
        <v>333</v>
      </c>
      <c r="E40" s="2">
        <f t="shared" si="0"/>
        <v>-124</v>
      </c>
      <c r="F40" s="2">
        <f t="shared" si="1"/>
        <v>108</v>
      </c>
      <c r="G40" s="8">
        <f t="shared" si="2"/>
        <v>-0.8542546526984929</v>
      </c>
      <c r="H40" s="8">
        <f t="shared" si="9"/>
        <v>24.27848657601985</v>
      </c>
      <c r="I40" s="8">
        <f t="shared" si="3"/>
        <v>24.26711709552043</v>
      </c>
      <c r="J40" s="8">
        <f t="shared" si="5"/>
        <v>1.8449967211532434</v>
      </c>
      <c r="K40" s="8">
        <f t="shared" si="6"/>
        <v>-0.38934822641865624</v>
      </c>
      <c r="O40" s="2"/>
    </row>
    <row r="41" spans="1:15" ht="12.75">
      <c r="A41"/>
      <c r="B41" s="6">
        <v>48.6</v>
      </c>
      <c r="C41" s="2">
        <v>216</v>
      </c>
      <c r="D41" s="2">
        <v>366</v>
      </c>
      <c r="E41" s="2">
        <f t="shared" si="0"/>
        <v>-78</v>
      </c>
      <c r="F41" s="2">
        <f t="shared" si="1"/>
        <v>141</v>
      </c>
      <c r="G41" s="8">
        <f t="shared" si="2"/>
        <v>-0.5052901880993945</v>
      </c>
      <c r="H41" s="8">
        <f t="shared" si="9"/>
        <v>24.62745104061895</v>
      </c>
      <c r="I41" s="8">
        <f t="shared" si="3"/>
        <v>24.627250658837124</v>
      </c>
      <c r="J41" s="8">
        <f t="shared" si="5"/>
        <v>1.7681514737723436</v>
      </c>
      <c r="K41" s="8">
        <f t="shared" si="6"/>
        <v>-0.39305858772286234</v>
      </c>
      <c r="O41" s="2"/>
    </row>
    <row r="42" spans="1:15" ht="12.75">
      <c r="A42"/>
      <c r="B42" s="6">
        <v>48.8</v>
      </c>
      <c r="C42" s="2">
        <v>269</v>
      </c>
      <c r="D42" s="2">
        <v>383</v>
      </c>
      <c r="E42" s="2">
        <f t="shared" si="0"/>
        <v>-25</v>
      </c>
      <c r="F42" s="2">
        <f t="shared" si="1"/>
        <v>158</v>
      </c>
      <c r="G42" s="8">
        <f t="shared" si="2"/>
        <v>-0.15692686884577664</v>
      </c>
      <c r="H42" s="8">
        <f t="shared" si="9"/>
        <v>24.97581435987257</v>
      </c>
      <c r="I42" s="8">
        <f t="shared" si="3"/>
        <v>24.970831675576562</v>
      </c>
      <c r="J42" s="8">
        <f t="shared" si="5"/>
        <v>1.6965866191573329</v>
      </c>
      <c r="K42" s="8">
        <f t="shared" si="6"/>
        <v>-0.39182931539733495</v>
      </c>
      <c r="O42" s="2"/>
    </row>
    <row r="43" spans="1:15" ht="12.75">
      <c r="A43"/>
      <c r="B43" s="6">
        <v>49</v>
      </c>
      <c r="C43" s="2">
        <v>322</v>
      </c>
      <c r="D43" s="2">
        <v>382</v>
      </c>
      <c r="E43" s="2">
        <f t="shared" si="0"/>
        <v>28</v>
      </c>
      <c r="F43" s="2">
        <f t="shared" si="1"/>
        <v>157</v>
      </c>
      <c r="G43" s="8">
        <f t="shared" si="2"/>
        <v>0.1764883975198163</v>
      </c>
      <c r="H43" s="8">
        <f t="shared" si="9"/>
        <v>25.30922962623816</v>
      </c>
      <c r="I43" s="8">
        <f t="shared" si="3"/>
        <v>25.30319813027259</v>
      </c>
      <c r="J43" s="8">
        <f t="shared" si="5"/>
        <v>1.6117423265939657</v>
      </c>
      <c r="K43" s="8">
        <f t="shared" si="6"/>
        <v>-0.4210577728619931</v>
      </c>
      <c r="O43" s="2"/>
    </row>
    <row r="44" spans="1:15" ht="12.75">
      <c r="A44"/>
      <c r="B44" s="6">
        <v>49.2</v>
      </c>
      <c r="C44" s="2">
        <v>369</v>
      </c>
      <c r="D44" s="2">
        <v>365</v>
      </c>
      <c r="E44" s="2">
        <f t="shared" si="0"/>
        <v>75</v>
      </c>
      <c r="F44" s="2">
        <f t="shared" si="1"/>
        <v>140</v>
      </c>
      <c r="G44" s="8">
        <f t="shared" si="2"/>
        <v>0.49180917598869855</v>
      </c>
      <c r="H44" s="8">
        <f t="shared" si="9"/>
        <v>25.624550404707044</v>
      </c>
      <c r="I44" s="8">
        <f t="shared" si="3"/>
        <v>25.617306474353665</v>
      </c>
      <c r="J44" s="8">
        <f t="shared" si="5"/>
        <v>1.5315332688353738</v>
      </c>
      <c r="K44" s="8">
        <f t="shared" si="6"/>
        <v>-0.4224685089841656</v>
      </c>
      <c r="O44" s="2"/>
    </row>
    <row r="45" spans="1:15" ht="12.75">
      <c r="A45"/>
      <c r="B45" s="6">
        <v>49.4</v>
      </c>
      <c r="C45" s="2">
        <v>408</v>
      </c>
      <c r="D45" s="2">
        <v>339</v>
      </c>
      <c r="E45" s="2">
        <f t="shared" si="0"/>
        <v>114</v>
      </c>
      <c r="F45" s="2">
        <f t="shared" si="1"/>
        <v>114</v>
      </c>
      <c r="G45" s="8">
        <f t="shared" si="2"/>
        <v>0.7853981633974483</v>
      </c>
      <c r="H45" s="8">
        <f t="shared" si="9"/>
        <v>25.918139392115794</v>
      </c>
      <c r="I45" s="8">
        <f t="shared" si="3"/>
        <v>25.931199527036743</v>
      </c>
      <c r="J45" s="8">
        <f t="shared" si="5"/>
        <v>1.4313052554827503</v>
      </c>
      <c r="K45" s="8">
        <f t="shared" si="6"/>
        <v>-0.4098072267491496</v>
      </c>
      <c r="O45" s="2"/>
    </row>
    <row r="46" spans="1:15" ht="12.75">
      <c r="A46"/>
      <c r="B46" s="6">
        <v>49.6</v>
      </c>
      <c r="C46" s="2">
        <v>440</v>
      </c>
      <c r="D46" s="2">
        <v>296</v>
      </c>
      <c r="E46" s="2">
        <f t="shared" si="0"/>
        <v>146</v>
      </c>
      <c r="F46" s="2">
        <f t="shared" si="1"/>
        <v>71</v>
      </c>
      <c r="G46" s="8">
        <f t="shared" si="2"/>
        <v>1.1181675555690447</v>
      </c>
      <c r="H46" s="8">
        <f t="shared" si="9"/>
        <v>26.25090878428739</v>
      </c>
      <c r="I46" s="8">
        <f t="shared" si="3"/>
        <v>26.20120788743319</v>
      </c>
      <c r="J46" s="8">
        <f t="shared" si="5"/>
        <v>1.3586118119699986</v>
      </c>
      <c r="K46" s="8">
        <f t="shared" si="6"/>
        <v>-0.40861145579743774</v>
      </c>
      <c r="O46" s="2"/>
    </row>
    <row r="47" spans="1:15" ht="12.75">
      <c r="A47"/>
      <c r="B47" s="6">
        <v>49.8</v>
      </c>
      <c r="C47" s="2">
        <v>450</v>
      </c>
      <c r="D47" s="2">
        <v>268</v>
      </c>
      <c r="E47" s="2">
        <f t="shared" si="0"/>
        <v>156</v>
      </c>
      <c r="F47" s="2">
        <f t="shared" si="1"/>
        <v>43</v>
      </c>
      <c r="G47" s="8">
        <f t="shared" si="2"/>
        <v>1.3018342571780404</v>
      </c>
      <c r="H47" s="8">
        <f t="shared" si="9"/>
        <v>26.434575485896385</v>
      </c>
      <c r="I47" s="8">
        <f t="shared" si="3"/>
        <v>26.465090581439572</v>
      </c>
      <c r="J47" s="8">
        <f>(I50-I44)/1.2</f>
        <v>1.2838965451946471</v>
      </c>
      <c r="K47" s="8">
        <f t="shared" si="6"/>
        <v>-0.35762514647838894</v>
      </c>
      <c r="O47" s="2"/>
    </row>
    <row r="48" spans="1:15" ht="12.75">
      <c r="A48"/>
      <c r="B48" s="6">
        <v>50</v>
      </c>
      <c r="C48" s="2">
        <v>454</v>
      </c>
      <c r="D48" s="2">
        <v>224</v>
      </c>
      <c r="E48" s="2">
        <f t="shared" si="0"/>
        <v>160</v>
      </c>
      <c r="F48" s="2">
        <f t="shared" si="1"/>
        <v>-1</v>
      </c>
      <c r="G48" s="8">
        <f t="shared" si="2"/>
        <v>1.5770462454165954</v>
      </c>
      <c r="H48" s="8">
        <f t="shared" si="9"/>
        <v>26.70978747413494</v>
      </c>
      <c r="I48" s="8">
        <f t="shared" si="3"/>
        <v>26.688397982155863</v>
      </c>
      <c r="J48" s="8">
        <f t="shared" si="5"/>
        <v>1.2046441041974247</v>
      </c>
      <c r="K48" s="8">
        <f t="shared" si="6"/>
        <v>-0.3459503817171612</v>
      </c>
      <c r="O48" s="2"/>
    </row>
    <row r="49" spans="1:15" ht="12.75">
      <c r="A49"/>
      <c r="B49" s="6">
        <v>50.2</v>
      </c>
      <c r="C49" s="2">
        <v>448</v>
      </c>
      <c r="D49" s="2">
        <v>191</v>
      </c>
      <c r="E49" s="2">
        <f t="shared" si="0"/>
        <v>154</v>
      </c>
      <c r="F49" s="2">
        <f t="shared" si="1"/>
        <v>-34</v>
      </c>
      <c r="G49" s="8">
        <f t="shared" si="2"/>
        <v>1.7880897577179176</v>
      </c>
      <c r="H49" s="8">
        <f t="shared" si="9"/>
        <v>26.92083098643626</v>
      </c>
      <c r="I49" s="8">
        <f t="shared" si="3"/>
        <v>26.93353230463659</v>
      </c>
      <c r="J49" s="8">
        <f t="shared" si="5"/>
        <v>1.1452051383000377</v>
      </c>
      <c r="K49" s="8">
        <f t="shared" si="6"/>
        <v>-0.3015133984539806</v>
      </c>
      <c r="O49" s="2"/>
    </row>
    <row r="50" spans="1:15" ht="12.75">
      <c r="A50"/>
      <c r="B50" s="6">
        <v>50.4</v>
      </c>
      <c r="C50" s="2">
        <v>437</v>
      </c>
      <c r="D50" s="2">
        <v>153</v>
      </c>
      <c r="E50" s="2">
        <f t="shared" si="0"/>
        <v>143</v>
      </c>
      <c r="F50" s="2">
        <f t="shared" si="1"/>
        <v>-72</v>
      </c>
      <c r="G50" s="8">
        <f t="shared" si="2"/>
        <v>2.0372372246202217</v>
      </c>
      <c r="H50" s="8">
        <f t="shared" si="9"/>
        <v>27.169978453338565</v>
      </c>
      <c r="I50" s="8">
        <f t="shared" si="3"/>
        <v>27.15798232858724</v>
      </c>
      <c r="J50" s="8">
        <f t="shared" si="5"/>
        <v>1.0818515065962706</v>
      </c>
      <c r="K50" s="8">
        <f t="shared" si="6"/>
        <v>-0.28345598702836294</v>
      </c>
      <c r="O50" s="2"/>
    </row>
    <row r="51" spans="1:15" ht="12.75">
      <c r="A51"/>
      <c r="B51" s="6">
        <v>50.6</v>
      </c>
      <c r="C51" s="2">
        <v>419</v>
      </c>
      <c r="D51" s="2">
        <v>124</v>
      </c>
      <c r="E51" s="2">
        <f t="shared" si="0"/>
        <v>125</v>
      </c>
      <c r="F51" s="2">
        <f t="shared" si="1"/>
        <v>-101</v>
      </c>
      <c r="G51" s="8">
        <f t="shared" si="2"/>
        <v>2.2503963172685513</v>
      </c>
      <c r="H51" s="8">
        <f t="shared" si="9"/>
        <v>27.383137545986898</v>
      </c>
      <c r="I51" s="8">
        <f t="shared" si="3"/>
        <v>27.376772452073652</v>
      </c>
      <c r="J51" s="8">
        <f t="shared" si="5"/>
        <v>1.0426858264314613</v>
      </c>
      <c r="K51" s="8">
        <f t="shared" si="6"/>
        <v>-0.2808613992412289</v>
      </c>
      <c r="O51" s="2"/>
    </row>
    <row r="52" spans="1:15" ht="12.75">
      <c r="A52"/>
      <c r="B52" s="6">
        <v>50.8</v>
      </c>
      <c r="C52" s="2">
        <v>397</v>
      </c>
      <c r="D52" s="2">
        <v>102</v>
      </c>
      <c r="E52" s="2">
        <f t="shared" si="0"/>
        <v>103</v>
      </c>
      <c r="F52" s="2">
        <f t="shared" si="1"/>
        <v>-123</v>
      </c>
      <c r="G52" s="8">
        <f t="shared" si="2"/>
        <v>2.4444601281771536</v>
      </c>
      <c r="H52" s="8">
        <f t="shared" si="9"/>
        <v>27.5772013568955</v>
      </c>
      <c r="I52" s="8">
        <f t="shared" si="3"/>
        <v>27.575454053393234</v>
      </c>
      <c r="J52" s="8">
        <f t="shared" si="5"/>
        <v>0.9778793145747352</v>
      </c>
      <c r="K52" s="8">
        <f t="shared" si="6"/>
        <v>-0.2709988321008685</v>
      </c>
      <c r="O52" s="2"/>
    </row>
    <row r="53" spans="1:15" ht="12.75">
      <c r="A53"/>
      <c r="B53" s="6">
        <v>51</v>
      </c>
      <c r="C53" s="2">
        <v>372</v>
      </c>
      <c r="D53" s="2">
        <v>85</v>
      </c>
      <c r="E53" s="2">
        <f t="shared" si="0"/>
        <v>78</v>
      </c>
      <c r="F53" s="2">
        <f t="shared" si="1"/>
        <v>-140</v>
      </c>
      <c r="G53" s="8">
        <f t="shared" si="2"/>
        <v>2.6332820285789658</v>
      </c>
      <c r="H53" s="8">
        <f t="shared" si="9"/>
        <v>27.76602325729731</v>
      </c>
      <c r="I53" s="8">
        <f t="shared" si="3"/>
        <v>27.763312389355097</v>
      </c>
      <c r="J53" s="8">
        <f t="shared" si="5"/>
        <v>0.9205160189070554</v>
      </c>
      <c r="K53" s="8">
        <f t="shared" si="6"/>
        <v>-0.2851266624333225</v>
      </c>
      <c r="O53" s="2"/>
    </row>
    <row r="54" spans="1:15" ht="12.75">
      <c r="A54"/>
      <c r="B54" s="6">
        <v>51.2</v>
      </c>
      <c r="C54" s="2">
        <v>346</v>
      </c>
      <c r="D54" s="2">
        <v>72</v>
      </c>
      <c r="E54" s="2">
        <f t="shared" si="0"/>
        <v>52</v>
      </c>
      <c r="F54" s="2">
        <f t="shared" si="1"/>
        <v>-153</v>
      </c>
      <c r="G54" s="8">
        <f t="shared" si="2"/>
        <v>2.813971325154143</v>
      </c>
      <c r="H54" s="8">
        <f t="shared" si="9"/>
        <v>27.946712553872487</v>
      </c>
      <c r="I54" s="8">
        <f t="shared" si="3"/>
        <v>27.939620973873616</v>
      </c>
      <c r="J54" s="8">
        <f t="shared" si="5"/>
        <v>0.8650524409155746</v>
      </c>
      <c r="K54" s="8">
        <f t="shared" si="6"/>
        <v>-0.2612348516143285</v>
      </c>
      <c r="O54" s="2"/>
    </row>
    <row r="55" spans="1:15" ht="12.75">
      <c r="A55"/>
      <c r="B55" s="6">
        <v>51.4</v>
      </c>
      <c r="C55" s="2">
        <v>321</v>
      </c>
      <c r="D55" s="2">
        <v>66</v>
      </c>
      <c r="E55" s="2">
        <f t="shared" si="0"/>
        <v>27</v>
      </c>
      <c r="F55" s="2">
        <f t="shared" si="1"/>
        <v>-159</v>
      </c>
      <c r="G55" s="8">
        <f t="shared" si="2"/>
        <v>2.973385881732707</v>
      </c>
      <c r="H55" s="8">
        <f t="shared" si="9"/>
        <v>28.10612711045105</v>
      </c>
      <c r="I55" s="8">
        <f t="shared" si="3"/>
        <v>28.10698748212627</v>
      </c>
      <c r="J55" s="8">
        <f t="shared" si="5"/>
        <v>0.8145844964848041</v>
      </c>
      <c r="K55" s="8">
        <f t="shared" si="6"/>
        <v>-0.24607576816340906</v>
      </c>
      <c r="O55" s="2"/>
    </row>
    <row r="56" spans="1:15" ht="12.75">
      <c r="A56"/>
      <c r="B56" s="6">
        <v>51.6</v>
      </c>
      <c r="C56" s="2">
        <v>295</v>
      </c>
      <c r="D56" s="2">
        <v>64</v>
      </c>
      <c r="E56" s="2">
        <f t="shared" si="0"/>
        <v>1</v>
      </c>
      <c r="F56" s="2">
        <f t="shared" si="1"/>
        <v>-161</v>
      </c>
      <c r="G56" s="8">
        <f t="shared" si="2"/>
        <v>3.1353815533369267</v>
      </c>
      <c r="H56" s="8">
        <f t="shared" si="9"/>
        <v>28.268122782055272</v>
      </c>
      <c r="I56" s="8">
        <f t="shared" si="3"/>
        <v>28.262601551275708</v>
      </c>
      <c r="J56" s="8">
        <f t="shared" si="5"/>
        <v>0.7688914332832713</v>
      </c>
      <c r="K56" s="8">
        <f t="shared" si="6"/>
        <v>-0.23227539138545847</v>
      </c>
      <c r="O56" s="2"/>
    </row>
    <row r="57" spans="1:15" ht="12.75">
      <c r="A57"/>
      <c r="B57" s="6">
        <v>51.8</v>
      </c>
      <c r="C57" s="2">
        <v>272</v>
      </c>
      <c r="D57" s="2">
        <v>68</v>
      </c>
      <c r="E57" s="2">
        <f t="shared" si="0"/>
        <v>-22</v>
      </c>
      <c r="F57" s="2">
        <f t="shared" si="1"/>
        <v>-157</v>
      </c>
      <c r="G57" s="8">
        <f t="shared" si="2"/>
        <v>-3.0023717745771377</v>
      </c>
      <c r="H57" s="8">
        <f>G57+10*PI()</f>
        <v>28.413554761320793</v>
      </c>
      <c r="I57" s="8">
        <f t="shared" si="3"/>
        <v>28.41483538117234</v>
      </c>
      <c r="J57" s="8">
        <f t="shared" si="5"/>
        <v>0.7236554043763288</v>
      </c>
      <c r="K57" s="8">
        <f t="shared" si="6"/>
        <v>-0.22116418334183285</v>
      </c>
      <c r="O57" s="2"/>
    </row>
    <row r="58" spans="1:15" ht="12.75">
      <c r="A58"/>
      <c r="B58" s="6">
        <v>52</v>
      </c>
      <c r="C58" s="2">
        <v>248</v>
      </c>
      <c r="D58" s="2">
        <v>70</v>
      </c>
      <c r="E58" s="2">
        <f t="shared" si="0"/>
        <v>-46</v>
      </c>
      <c r="F58" s="2">
        <f t="shared" si="1"/>
        <v>-155</v>
      </c>
      <c r="G58" s="8">
        <f t="shared" si="2"/>
        <v>-2.853097935756966</v>
      </c>
      <c r="H58" s="8">
        <f aca="true" t="shared" si="10" ref="H58:H68">G58+10*PI()</f>
        <v>28.562828600140964</v>
      </c>
      <c r="I58" s="8">
        <f t="shared" si="3"/>
        <v>28.552955449175</v>
      </c>
      <c r="J58" s="8">
        <f t="shared" si="5"/>
        <v>0.6792321278072085</v>
      </c>
      <c r="K58" s="8">
        <f t="shared" si="6"/>
        <v>-0.22663317136943997</v>
      </c>
      <c r="O58" s="2"/>
    </row>
    <row r="59" spans="1:15" ht="12.75">
      <c r="A59"/>
      <c r="B59" s="6">
        <v>52.2</v>
      </c>
      <c r="C59" s="2">
        <v>230</v>
      </c>
      <c r="D59" s="2">
        <v>77</v>
      </c>
      <c r="E59" s="2">
        <f t="shared" si="0"/>
        <v>-64</v>
      </c>
      <c r="F59" s="2">
        <f t="shared" si="1"/>
        <v>-148</v>
      </c>
      <c r="G59" s="8">
        <f t="shared" si="2"/>
        <v>-2.733443549834704</v>
      </c>
      <c r="H59" s="8">
        <f t="shared" si="10"/>
        <v>28.682482986063228</v>
      </c>
      <c r="I59" s="8">
        <f t="shared" si="3"/>
        <v>28.685982109295022</v>
      </c>
      <c r="J59" s="8">
        <f t="shared" si="5"/>
        <v>0.6376531498113369</v>
      </c>
      <c r="K59" s="8">
        <f t="shared" si="6"/>
        <v>-0.21168063858856165</v>
      </c>
      <c r="O59" s="2"/>
    </row>
    <row r="60" spans="1:15" ht="12.75">
      <c r="A60"/>
      <c r="B60" s="6">
        <v>52.4</v>
      </c>
      <c r="C60" s="2">
        <v>211</v>
      </c>
      <c r="D60" s="2">
        <v>86</v>
      </c>
      <c r="E60" s="2">
        <f t="shared" si="0"/>
        <v>-83</v>
      </c>
      <c r="F60" s="2">
        <f t="shared" si="1"/>
        <v>-139</v>
      </c>
      <c r="G60" s="8">
        <f t="shared" si="2"/>
        <v>-2.6032917942170615</v>
      </c>
      <c r="H60" s="8">
        <f t="shared" si="10"/>
        <v>28.81263474168087</v>
      </c>
      <c r="I60" s="8">
        <f t="shared" si="3"/>
        <v>28.80800745912521</v>
      </c>
      <c r="J60" s="8">
        <f t="shared" si="5"/>
        <v>0.5875848961877199</v>
      </c>
      <c r="K60" s="8">
        <f t="shared" si="6"/>
        <v>-0.21485530314264042</v>
      </c>
      <c r="O60" s="2"/>
    </row>
    <row r="61" spans="1:15" ht="12.75">
      <c r="A61"/>
      <c r="B61" s="6">
        <v>52.6</v>
      </c>
      <c r="C61" s="2">
        <v>195</v>
      </c>
      <c r="D61" s="2">
        <v>96</v>
      </c>
      <c r="E61" s="2">
        <f t="shared" si="0"/>
        <v>-99</v>
      </c>
      <c r="F61" s="2">
        <f t="shared" si="1"/>
        <v>-129</v>
      </c>
      <c r="G61" s="8">
        <f t="shared" si="2"/>
        <v>-2.487021886266402</v>
      </c>
      <c r="H61" s="8">
        <f t="shared" si="10"/>
        <v>28.92890464963153</v>
      </c>
      <c r="I61" s="8">
        <f t="shared" si="3"/>
        <v>28.92206603549492</v>
      </c>
      <c r="J61" s="8">
        <f t="shared" si="5"/>
        <v>0.5543108935054786</v>
      </c>
      <c r="K61" s="8">
        <f t="shared" si="6"/>
        <v>-0.21177503247027085</v>
      </c>
      <c r="O61" s="2"/>
    </row>
    <row r="62" spans="1:15" ht="12.75">
      <c r="A62"/>
      <c r="B62" s="6">
        <v>52.8</v>
      </c>
      <c r="C62" s="2">
        <v>184</v>
      </c>
      <c r="D62" s="2">
        <v>107</v>
      </c>
      <c r="E62" s="2">
        <f t="shared" si="0"/>
        <v>-110</v>
      </c>
      <c r="F62" s="2">
        <f t="shared" si="1"/>
        <v>-118</v>
      </c>
      <c r="G62" s="8">
        <f t="shared" si="2"/>
        <v>-2.39126782072557</v>
      </c>
      <c r="H62" s="8">
        <f t="shared" si="10"/>
        <v>29.02465871517236</v>
      </c>
      <c r="I62" s="8">
        <f t="shared" si="3"/>
        <v>29.027785331049312</v>
      </c>
      <c r="J62" s="8">
        <f t="shared" si="5"/>
        <v>0.5073478852930968</v>
      </c>
      <c r="K62" s="8">
        <f t="shared" si="6"/>
        <v>-0.20110719135812502</v>
      </c>
      <c r="O62" s="2"/>
    </row>
    <row r="63" spans="1:15" ht="12.75">
      <c r="A63"/>
      <c r="B63" s="6">
        <v>53</v>
      </c>
      <c r="C63" s="2">
        <v>172</v>
      </c>
      <c r="D63" s="2">
        <v>119</v>
      </c>
      <c r="E63" s="2">
        <f t="shared" si="0"/>
        <v>-122</v>
      </c>
      <c r="F63" s="2">
        <f t="shared" si="1"/>
        <v>-106</v>
      </c>
      <c r="G63" s="8">
        <f t="shared" si="2"/>
        <v>-2.2861339075538893</v>
      </c>
      <c r="H63" s="8">
        <f t="shared" si="10"/>
        <v>29.129792628344042</v>
      </c>
      <c r="I63" s="8">
        <f t="shared" si="3"/>
        <v>29.119937256597606</v>
      </c>
      <c r="J63" s="8">
        <f t="shared" si="5"/>
        <v>0.46823312383512083</v>
      </c>
      <c r="K63" s="8">
        <f t="shared" si="6"/>
        <v>-0.20200150654000676</v>
      </c>
      <c r="O63" s="2"/>
    </row>
    <row r="64" spans="1:15" ht="12.75">
      <c r="A64"/>
      <c r="B64" s="6">
        <v>53.2</v>
      </c>
      <c r="C64" s="2">
        <v>165</v>
      </c>
      <c r="D64" s="2">
        <v>129</v>
      </c>
      <c r="E64" s="2">
        <f t="shared" si="0"/>
        <v>-129</v>
      </c>
      <c r="F64" s="2">
        <f t="shared" si="1"/>
        <v>-96</v>
      </c>
      <c r="G64" s="8">
        <f t="shared" si="2"/>
        <v>-2.210566109621522</v>
      </c>
      <c r="H64" s="8">
        <f t="shared" si="10"/>
        <v>29.20536042627641</v>
      </c>
      <c r="I64" s="8">
        <f t="shared" si="3"/>
        <v>29.218128521381573</v>
      </c>
      <c r="J64" s="8">
        <f t="shared" si="5"/>
        <v>0.42669914310121904</v>
      </c>
      <c r="K64" s="8"/>
      <c r="O64" s="2"/>
    </row>
    <row r="65" spans="1:15" ht="12.75">
      <c r="A65"/>
      <c r="B65" s="6">
        <v>53.4</v>
      </c>
      <c r="C65" s="2">
        <v>151</v>
      </c>
      <c r="D65" s="2">
        <v>142</v>
      </c>
      <c r="E65" s="2">
        <f t="shared" si="0"/>
        <v>-143</v>
      </c>
      <c r="F65" s="2">
        <f t="shared" si="1"/>
        <v>-83</v>
      </c>
      <c r="G65" s="8">
        <f t="shared" si="2"/>
        <v>-2.0966940263736555</v>
      </c>
      <c r="H65" s="8">
        <f t="shared" si="10"/>
        <v>29.319232509524277</v>
      </c>
      <c r="I65" s="8">
        <f t="shared" si="3"/>
        <v>29.294799571646738</v>
      </c>
      <c r="J65" s="8">
        <f>(I67-I63)/0.8</f>
        <v>0.39270968827347374</v>
      </c>
      <c r="K65" s="8"/>
      <c r="O65" s="2"/>
    </row>
    <row r="66" spans="1:15" ht="12.75">
      <c r="A66"/>
      <c r="B66" s="6">
        <v>53.6</v>
      </c>
      <c r="C66" s="2">
        <v>148</v>
      </c>
      <c r="D66" s="2">
        <v>148</v>
      </c>
      <c r="E66" s="2">
        <f t="shared" si="0"/>
        <v>-146</v>
      </c>
      <c r="F66" s="2">
        <f t="shared" si="1"/>
        <v>-77</v>
      </c>
      <c r="G66" s="8">
        <f t="shared" si="2"/>
        <v>-2.0561207567583972</v>
      </c>
      <c r="H66" s="8">
        <f t="shared" si="10"/>
        <v>29.359805779139535</v>
      </c>
      <c r="I66" s="8">
        <f t="shared" si="3"/>
        <v>29.369887207727356</v>
      </c>
      <c r="O66" s="2"/>
    </row>
    <row r="67" spans="1:15" ht="12.75">
      <c r="A67"/>
      <c r="B67" s="6">
        <v>53.8</v>
      </c>
      <c r="C67" s="2">
        <v>144</v>
      </c>
      <c r="D67" s="2">
        <v>159</v>
      </c>
      <c r="E67" s="2">
        <f t="shared" si="0"/>
        <v>-150</v>
      </c>
      <c r="F67" s="2">
        <f t="shared" si="1"/>
        <v>-66</v>
      </c>
      <c r="G67" s="8">
        <f t="shared" si="2"/>
        <v>-1.9853032013796823</v>
      </c>
      <c r="H67" s="8">
        <f t="shared" si="10"/>
        <v>29.43062333451825</v>
      </c>
      <c r="I67" s="8">
        <f t="shared" si="3"/>
        <v>29.434105007216385</v>
      </c>
      <c r="O67" s="2"/>
    </row>
    <row r="68" spans="1:15" ht="12.75">
      <c r="A68"/>
      <c r="B68" s="6">
        <v>54</v>
      </c>
      <c r="C68" s="2">
        <v>138</v>
      </c>
      <c r="D68" s="2">
        <v>171</v>
      </c>
      <c r="E68" s="2">
        <f t="shared" si="0"/>
        <v>-156</v>
      </c>
      <c r="F68" s="2">
        <f t="shared" si="1"/>
        <v>-54</v>
      </c>
      <c r="G68" s="8">
        <f t="shared" si="2"/>
        <v>-1.9040406279065691</v>
      </c>
      <c r="H68" s="8">
        <f t="shared" si="10"/>
        <v>29.511885907991363</v>
      </c>
      <c r="O68" s="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8404 Winterthur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U. Fuchs</dc:creator>
  <cp:keywords/>
  <dc:description/>
  <cp:lastModifiedBy>Hans Fuchs</cp:lastModifiedBy>
  <dcterms:created xsi:type="dcterms:W3CDTF">2003-03-23T18:46:07Z</dcterms:created>
  <dcterms:modified xsi:type="dcterms:W3CDTF">2012-03-18T10:23:48Z</dcterms:modified>
  <cp:category/>
  <cp:version/>
  <cp:contentType/>
  <cp:contentStatus/>
</cp:coreProperties>
</file>